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pivotCacheDefinition+xml" PartName="/xl/pivotCache/pivotCacheDefinition2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21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20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pivotTable+xml" PartName="/xl/pivotTables/pivotTable1.xml"/>
  <Override ContentType="application/vnd.openxmlformats-officedocument.spreadsheetml.pivotTable+xml" PartName="/xl/pivotTables/pivotTable2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1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drawing+xml" PartName="/xl/drawings/drawing2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drawingml.chart+xml" PartName="/xl/charts/chart1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Z1" sheetId="1" r:id="rId4"/>
    <sheet state="visible" name="Z1_res" sheetId="2" r:id="rId5"/>
    <sheet state="visible" name="Z2" sheetId="3" r:id="rId6"/>
    <sheet state="visible" name="Z2_res" sheetId="4" r:id="rId7"/>
    <sheet state="visible" name="Z3" sheetId="5" r:id="rId8"/>
    <sheet state="visible" name="Z3_res" sheetId="6" r:id="rId9"/>
    <sheet state="visible" name="Z4" sheetId="7" r:id="rId10"/>
    <sheet state="visible" name="Z4_res" sheetId="8" r:id="rId11"/>
    <sheet state="visible" name="Z5" sheetId="9" r:id="rId12"/>
    <sheet state="visible" name="Z5_res" sheetId="10" r:id="rId13"/>
    <sheet state="visible" name="Z6" sheetId="11" r:id="rId14"/>
    <sheet state="visible" name="Z6_res" sheetId="12" r:id="rId15"/>
    <sheet state="visible" name="Z7" sheetId="13" r:id="rId16"/>
    <sheet state="visible" name="Z7_res" sheetId="14" r:id="rId17"/>
    <sheet state="visible" name="Z7_Pivot_tabela" sheetId="15" r:id="rId18"/>
    <sheet state="visible" name="Z8" sheetId="16" r:id="rId19"/>
    <sheet state="visible" name="Z8_res" sheetId="17" r:id="rId20"/>
    <sheet state="visible" name="Z8_Pivot_tabela" sheetId="18" r:id="rId21"/>
    <sheet state="visible" name="Z9" sheetId="19" r:id="rId22"/>
    <sheet state="visible" name="Z9_resenje" sheetId="20" r:id="rId23"/>
    <sheet state="visible" name="Z10" sheetId="21" r:id="rId24"/>
    <sheet state="visible" name="Z10_rešenje" sheetId="22" r:id="rId25"/>
  </sheets>
  <definedNames>
    <definedName name="prodaja">Z7_res!$E$3:$E$31</definedName>
    <definedName name="mesec">Z7_res!$C$3:$C$31</definedName>
    <definedName name="pred">Z6_res!$H$3:$H$16</definedName>
    <definedName name="ime">Z6_res!$C$3:$C$16</definedName>
    <definedName name="prz">Z6_res!$D$3:$D$16</definedName>
    <definedName name="pol">Z6_res!$E$3:$E$16</definedName>
    <definedName name="god">Z6_res!$G$3:$G$16</definedName>
    <definedName name="reg">Z7_res!$D$3:$D$31</definedName>
    <definedName name="plt">Z6_res!$I$3:$I$16</definedName>
  </definedNames>
  <calcPr/>
  <pivotCaches>
    <pivotCache cacheId="0" r:id="rId26"/>
    <pivotCache cacheId="1" r:id="rId27"/>
  </pivotCaches>
  <extLst>
    <ext uri="GoogleSheetsCustomDataVersion2">
      <go:sheetsCustomData xmlns:go="http://customooxmlschemas.google.com/" r:id="rId28" roundtripDataChecksum="IZ11KUkHQpT5vuNI4MryaVMMH63c5OOs6T3o75/9nGE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L13">
      <text>
        <t xml:space="preserve">======
ID#AAABBZolSCY
    (2023-11-27 12:59:29)
Dodeljen naziv "ime" opsegu od C3:C16
	-UIFI UIFI</t>
      </text>
    </comment>
    <comment authorId="0" ref="L51">
      <text>
        <t xml:space="preserve">======
ID#AAABBZolSCU
    (2023-11-27 12:59:29)
formula je: =MAX(IF(pred="Galenika";plt)) i nakon unosa formule neophodno je pritisnuti Ctrl+Shift+Enter
	-UIFI UIFI</t>
      </text>
    </comment>
    <comment authorId="0" ref="L11">
      <text>
        <t xml:space="preserve">======
ID#AAABBZolSCQ
    (2023-11-27 12:59:29)
Dodeljen naziv "prz" opsegu od D3:D16
	-UIFI UIFI</t>
      </text>
    </comment>
    <comment authorId="0" ref="L53">
      <text>
        <t xml:space="preserve">======
ID#AAABBZolSCI
    (2023-11-27 12:59:29)
formula je: =MIN(IF(pred="Galenika";plt)) i nakon unosa formule neophodno je pritisnuti Ctrl+Shift+Enter
	-UIFI UIFI</t>
      </text>
    </comment>
    <comment authorId="0" ref="L29">
      <text>
        <t xml:space="preserve">======
ID#AAABBZolSCM
    (2023-11-27 12:59:29)
Dodeljen naziv "god" opsegu od G3:G16
	-UIFI UIFI</t>
      </text>
    </comment>
    <comment authorId="0" ref="L25">
      <text>
        <t xml:space="preserve">======
ID#AAABBZolSCE
    (2023-11-27 12:59:29)
Dodeljen naziv "pol" opsegu od E3:E16
	-UIFI UIFI</t>
      </text>
    </comment>
    <comment authorId="0" ref="L21">
      <text>
        <t xml:space="preserve">======
ID#AAABBZolSB0
    (2023-11-27 12:59:29)
Dodeljen naziv "plt" opsegu od I3:I16  i "pred" opsegu H3:H16
	-UIFI UIFI</t>
      </text>
    </comment>
  </commentList>
  <extLst>
    <ext uri="GoogleSheetsCustomDataVersion2">
      <go:sheetsCustomData xmlns:go="http://customooxmlschemas.google.com/" r:id="rId1" roundtripDataSignature="AMtx7mj7+AQNDo8E7gQ/Jso/cjmV/DJ3+w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H3">
      <text>
        <t xml:space="preserve">======
ID#AAABBZolSCA
    (2023-11-27 12:59:29)
dodeljen naziv "reg" opsegu D3:D31, naziv "mesec" opsegu C3:C31 i naziv "prodaja" opsegu E3:E31
	-UIFI UIFI</t>
      </text>
    </comment>
  </commentList>
  <extLst>
    <ext uri="GoogleSheetsCustomDataVersion2">
      <go:sheetsCustomData xmlns:go="http://customooxmlschemas.google.com/" r:id="rId1" roundtripDataSignature="AMtx7mgTekk/8TByyA7yGWbk2eC0rMBpxw=="/>
    </ext>
  </extL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G1">
      <text>
        <t xml:space="preserve">======
ID#AAABBZolSB8
    (2023-11-27 12:59:29)
Isprobati razna zbrajanja
	-UIFI UIFI</t>
      </text>
    </comment>
  </commentList>
  <extLst>
    <ext uri="GoogleSheetsCustomDataVersion2">
      <go:sheetsCustomData xmlns:go="http://customooxmlschemas.google.com/" r:id="rId1" roundtripDataSignature="AMtx7mgdE6vRw1WI3Pw/kLX4RYr1C3BOVg=="/>
    </ext>
  </extL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">
      <text>
        <t xml:space="preserve">======
ID#AAABBZolSB4
    (2023-11-27 12:59:29)
Isprobati različite pivot tabele, tj. različita zbrajanja
	-UIFI UIFI</t>
      </text>
    </comment>
  </commentList>
  <extLst>
    <ext uri="GoogleSheetsCustomDataVersion2">
      <go:sheetsCustomData xmlns:go="http://customooxmlschemas.google.com/" r:id="rId1" roundtripDataSignature="AMtx7mhLSNa+x+vXKo9nulj3xNy6KFLjrQ=="/>
    </ext>
  </extLst>
</comments>
</file>

<file path=xl/sharedStrings.xml><?xml version="1.0" encoding="utf-8"?>
<sst xmlns="http://schemas.openxmlformats.org/spreadsheetml/2006/main" count="1084" uniqueCount="261">
  <si>
    <t>Student</t>
  </si>
  <si>
    <t>Broj bodova</t>
  </si>
  <si>
    <t>PROŠAO ili NIJE PROŠAO</t>
  </si>
  <si>
    <t>Položilo:</t>
  </si>
  <si>
    <t>Ivana Biković</t>
  </si>
  <si>
    <t>Nije položilo:</t>
  </si>
  <si>
    <t>Marta Dokić</t>
  </si>
  <si>
    <t>Filip Lazić</t>
  </si>
  <si>
    <t>Katarina Klarić</t>
  </si>
  <si>
    <t>Nevena Marić</t>
  </si>
  <si>
    <t>Ivan Anđelić</t>
  </si>
  <si>
    <t>Petar Petrić</t>
  </si>
  <si>
    <t>Danka Marković</t>
  </si>
  <si>
    <t>Igor Jelić</t>
  </si>
  <si>
    <t>Lenka Ivanković</t>
  </si>
  <si>
    <t>Nikola Zrnić</t>
  </si>
  <si>
    <r>
      <rPr>
        <rFont val="Arial"/>
        <color theme="1"/>
        <sz val="10.0"/>
      </rPr>
      <t xml:space="preserve">
</t>
    </r>
    <r>
      <rPr>
        <rFont val="Arial"/>
        <b/>
        <color theme="1"/>
        <sz val="10.0"/>
      </rPr>
      <t>Na fakultetu iz jednog predmeta studenti treba da skupe barem 25 bodova od 50 da bi prošli neki ispit.  Odredite ko od studenata je prošao ispit, a ko nije. Potrebno je i izračunati koliko je studenata položilo, a koliko palo predmet.</t>
    </r>
  </si>
  <si>
    <t>R.Br.</t>
  </si>
  <si>
    <t>Učenik</t>
  </si>
  <si>
    <t>Predmeti</t>
  </si>
  <si>
    <t>Analiza</t>
  </si>
  <si>
    <t>Izostanci</t>
  </si>
  <si>
    <t>Zaključak</t>
  </si>
  <si>
    <t>srpski</t>
  </si>
  <si>
    <t>engleski</t>
  </si>
  <si>
    <t>matematika</t>
  </si>
  <si>
    <t>fizičko</t>
  </si>
  <si>
    <t>prosečna
 ocena</t>
  </si>
  <si>
    <t>broj opomena</t>
  </si>
  <si>
    <t>opomene
 (DA/NE)</t>
  </si>
  <si>
    <t>opravdani</t>
  </si>
  <si>
    <t>neopravdani</t>
  </si>
  <si>
    <t>ukupno izostanaka</t>
  </si>
  <si>
    <t>Pera Perić</t>
  </si>
  <si>
    <t>Sava Tomić</t>
  </si>
  <si>
    <t>Mirko Trudić</t>
  </si>
  <si>
    <t>Sara Lekić</t>
  </si>
  <si>
    <t>Nina Nikolić</t>
  </si>
  <si>
    <t>Maja Marković</t>
  </si>
  <si>
    <t>Kosta Jović</t>
  </si>
  <si>
    <t>Ukupan broj petica iz svih predmeta:</t>
  </si>
  <si>
    <t>Ukupan broj izostanaka nedovoljnih učenika je:</t>
  </si>
  <si>
    <t>Ako učenik ima jedinica, u polju prosečna ocena treba da stoji 1, u protivnom vrednost prosečne ocene</t>
  </si>
  <si>
    <t>Ako učenik ima jedinica, u polju opomene treba da piše DA, u protivnom NE</t>
  </si>
  <si>
    <t>Učenika (tj. polje broj opomena) koji ima više od dve 1 označiti crvenom bojom - koristiti Conditional Formating</t>
  </si>
  <si>
    <t>U polju Zaključak treba da piše PRIMERAN, ako učenik ima manje od 5 neopravdanih izostanaka, u suprotnom IMA IZOSTANAKA</t>
  </si>
  <si>
    <t>Učenika (tj. polje broj opomena) koji ima više od dve jedinice označiti crvenom bojom - koristiti Conditional Formating</t>
  </si>
  <si>
    <t>Meseci</t>
  </si>
  <si>
    <t>VODA</t>
  </si>
  <si>
    <t>STRUJA</t>
  </si>
  <si>
    <t>TELEFON</t>
  </si>
  <si>
    <t>OSTALE REŽIJE</t>
  </si>
  <si>
    <t>Ukupno</t>
  </si>
  <si>
    <t>Januar</t>
  </si>
  <si>
    <t>Februar</t>
  </si>
  <si>
    <t>Mart</t>
  </si>
  <si>
    <t>April</t>
  </si>
  <si>
    <t>Maj</t>
  </si>
  <si>
    <t>Jun</t>
  </si>
  <si>
    <t>Jul</t>
  </si>
  <si>
    <t>Avgust</t>
  </si>
  <si>
    <t>Septembar</t>
  </si>
  <si>
    <t>Oktobar</t>
  </si>
  <si>
    <t>Novembar</t>
  </si>
  <si>
    <t>Decembar</t>
  </si>
  <si>
    <t>Prosečno</t>
  </si>
  <si>
    <t>Izračunati:</t>
  </si>
  <si>
    <t>Najmanji račun za telefon.</t>
  </si>
  <si>
    <t>Najveći račun za struju.</t>
  </si>
  <si>
    <t>Prosečni račun za avgust.</t>
  </si>
  <si>
    <t>Zaokružiti prosečni račun na 2 decimale</t>
  </si>
  <si>
    <t>Godišnja prodaja</t>
  </si>
  <si>
    <t>Keks</t>
  </si>
  <si>
    <t>Čokolada</t>
  </si>
  <si>
    <t>Bombone</t>
  </si>
  <si>
    <t>Kreirati grafikone (stubičasti i kružni)</t>
  </si>
  <si>
    <t>Br. studenata na ispitu</t>
  </si>
  <si>
    <t>Uspeh studenata</t>
  </si>
  <si>
    <t>Br. studenata prema uspehu</t>
  </si>
  <si>
    <t>Procenat uspeha</t>
  </si>
  <si>
    <t>ocena 10</t>
  </si>
  <si>
    <t>ocena 9</t>
  </si>
  <si>
    <t>ocena 8</t>
  </si>
  <si>
    <t>ocena 7</t>
  </si>
  <si>
    <t>ocena 6</t>
  </si>
  <si>
    <t>nije položilo</t>
  </si>
  <si>
    <t>Izračunati nedostajuće vrednosti i grafički prikazati procenat uspeha učenika, pomoću kružnog grafikona.</t>
  </si>
  <si>
    <t>Rbr</t>
  </si>
  <si>
    <t>Ime</t>
  </si>
  <si>
    <t>Prezime</t>
  </si>
  <si>
    <t>Pol</t>
  </si>
  <si>
    <t>Grad</t>
  </si>
  <si>
    <t>Godine</t>
  </si>
  <si>
    <t>Preduzeće</t>
  </si>
  <si>
    <t>Plata</t>
  </si>
  <si>
    <t>Zadaci:</t>
  </si>
  <si>
    <t>Adam</t>
  </si>
  <si>
    <t>Lazić</t>
  </si>
  <si>
    <t>M</t>
  </si>
  <si>
    <t>Valjevo</t>
  </si>
  <si>
    <t>Hemofarm</t>
  </si>
  <si>
    <t>Broj osoba iz Beograda:</t>
  </si>
  <si>
    <t>Aksentije</t>
  </si>
  <si>
    <t>Mandić</t>
  </si>
  <si>
    <t>Loznica</t>
  </si>
  <si>
    <t>Aleksa</t>
  </si>
  <si>
    <t>Mirković</t>
  </si>
  <si>
    <t>Beograd</t>
  </si>
  <si>
    <t>Sokoštark</t>
  </si>
  <si>
    <t>Broj osoba iz Novog Sada:</t>
  </si>
  <si>
    <t>Aleksandar</t>
  </si>
  <si>
    <t>Radović</t>
  </si>
  <si>
    <t>Niš</t>
  </si>
  <si>
    <t>Galenika</t>
  </si>
  <si>
    <t>Andrija</t>
  </si>
  <si>
    <t>Rakočević</t>
  </si>
  <si>
    <t>Kraljevo</t>
  </si>
  <si>
    <t>Frikom</t>
  </si>
  <si>
    <t>Broj osoba s imenom "Boško":</t>
  </si>
  <si>
    <t>Bogdan</t>
  </si>
  <si>
    <t>Bogdanović</t>
  </si>
  <si>
    <t>Jakovljević</t>
  </si>
  <si>
    <t>Broj osoba s prezimenom "Mandić":</t>
  </si>
  <si>
    <t>Anastasija</t>
  </si>
  <si>
    <t>Đaković</t>
  </si>
  <si>
    <t>Ž</t>
  </si>
  <si>
    <t>Luka</t>
  </si>
  <si>
    <t>Đurić</t>
  </si>
  <si>
    <t>Užice</t>
  </si>
  <si>
    <t>Broj osoba kojima prezime počinje sa slovom "K":</t>
  </si>
  <si>
    <t>Andrijana</t>
  </si>
  <si>
    <t>Lazović</t>
  </si>
  <si>
    <t>Novi Sad</t>
  </si>
  <si>
    <t>NIS</t>
  </si>
  <si>
    <t>Boško</t>
  </si>
  <si>
    <t>Kovačević</t>
  </si>
  <si>
    <t>Broj osoba kojima ime počinje sa slovom "A":</t>
  </si>
  <si>
    <t>Opačić</t>
  </si>
  <si>
    <t>Šabac</t>
  </si>
  <si>
    <t>Bratislav</t>
  </si>
  <si>
    <t>Kaluđerović</t>
  </si>
  <si>
    <t>Kruševac</t>
  </si>
  <si>
    <t>Broj osoba kojima se prezime završava slovom "ć"</t>
  </si>
  <si>
    <t>Anđelka</t>
  </si>
  <si>
    <t>Broj osoba kojima se ime završava slovom "n"</t>
  </si>
  <si>
    <t>Broj osoba kojima je drugo slovo u prezimenu "o":</t>
  </si>
  <si>
    <t>Suma plata svih radnika Frikoma:</t>
  </si>
  <si>
    <t>Suma plata svih radnika Galenika:</t>
  </si>
  <si>
    <t>Suma plata svih žena:</t>
  </si>
  <si>
    <t>Suma plata svih sa prihodom većim od 65.000:</t>
  </si>
  <si>
    <t>Prosek godina svih muškaraca:</t>
  </si>
  <si>
    <t>Suma plata svih radnika Hemofarma:</t>
  </si>
  <si>
    <t>Suma plata svih muškaraca:</t>
  </si>
  <si>
    <t>Prosek godina svih žena:</t>
  </si>
  <si>
    <t>Suma plata svih radnika kojima ime počinje sa slovom "B":</t>
  </si>
  <si>
    <t>Ukupan broj svih radnika:</t>
  </si>
  <si>
    <t>Prosečna plata svih radnika:</t>
  </si>
  <si>
    <t>Prosečna plata svih žena:</t>
  </si>
  <si>
    <t>Prosečna plata svih muškaraca:</t>
  </si>
  <si>
    <t>Najveća plata:</t>
  </si>
  <si>
    <t>Najmanja plata:</t>
  </si>
  <si>
    <t>Najveća plata radnika Galenike:</t>
  </si>
  <si>
    <t>Najmanja plata radnika Galenike:</t>
  </si>
  <si>
    <t>Dodeljen naziv "prz" opsegu od D3:D16</t>
  </si>
  <si>
    <t>Dodeljen naziv "ime" opsegu od C3:C16</t>
  </si>
  <si>
    <t xml:space="preserve"> </t>
  </si>
  <si>
    <t>Dodeljen naziv "plt" opsegu od I3:I16 i "pred" opsegu H3:H16</t>
  </si>
  <si>
    <t>Dodeljen naziv "pol" opsegu od E3:E16</t>
  </si>
  <si>
    <t>Dodeljen naziv "god" opsegu od G3:G16</t>
  </si>
  <si>
    <t>Suma godina svih radnika Hemofarma:</t>
  </si>
  <si>
    <t>Najveći dohodak radnika Galenike:</t>
  </si>
  <si>
    <t>formula je: =MAX(IF(pred="Galenika";plt)) i nakon unosa formule neophodno je pritisnuti Ctrl+Shift+Enter</t>
  </si>
  <si>
    <t>Najmanji dohodak radnika Galenike:</t>
  </si>
  <si>
    <t>formula je: =MIN(IF(pred="Galenika";plt)) i nakon unosa formule neophodno je pritisnuti Ctrl+Shift+Enter</t>
  </si>
  <si>
    <t>Mesec</t>
  </si>
  <si>
    <t>Region</t>
  </si>
  <si>
    <t>Prodaja</t>
  </si>
  <si>
    <t>Zbirno po regionima</t>
  </si>
  <si>
    <t>Količina</t>
  </si>
  <si>
    <t>Sever</t>
  </si>
  <si>
    <t>Jug</t>
  </si>
  <si>
    <t>Zapad</t>
  </si>
  <si>
    <t>Istok</t>
  </si>
  <si>
    <t>Zbirno po mesecima</t>
  </si>
  <si>
    <t>Izračunati nedostajuće podatke. Kreirati pivot tabelu.</t>
  </si>
  <si>
    <t>Dodeljen naziv "reg" opsegu D3:D31, naziv "mesec" opsegu C3:C31 i naziv "prodaja" opsegu E3:E31</t>
  </si>
  <si>
    <t>SUM of Prodaja</t>
  </si>
  <si>
    <t>Isprobati razna zbrajanja</t>
  </si>
  <si>
    <t>Grand Total</t>
  </si>
  <si>
    <t>Izračunati nedostajuće vrednosti i kreirati pivot tabelu.</t>
  </si>
  <si>
    <t>ID porudžbine</t>
  </si>
  <si>
    <t>Datum porudžbine</t>
  </si>
  <si>
    <t>Mesec porudžbine</t>
  </si>
  <si>
    <t>Radnik</t>
  </si>
  <si>
    <t>Stavka</t>
  </si>
  <si>
    <t>Cena</t>
  </si>
  <si>
    <t>jan</t>
  </si>
  <si>
    <t>Vojvodina</t>
  </si>
  <si>
    <t>Perić</t>
  </si>
  <si>
    <t>Sveska</t>
  </si>
  <si>
    <t>Istočna Srbija</t>
  </si>
  <si>
    <t>Anđelić</t>
  </si>
  <si>
    <t>Olovka</t>
  </si>
  <si>
    <t>Tomić</t>
  </si>
  <si>
    <t>80.1.2017</t>
  </si>
  <si>
    <t>Dokić</t>
  </si>
  <si>
    <t>Milić</t>
  </si>
  <si>
    <t>Stanković</t>
  </si>
  <si>
    <t>Drvene bojice</t>
  </si>
  <si>
    <t>feb</t>
  </si>
  <si>
    <t>Hemijska olovka</t>
  </si>
  <si>
    <t>mar</t>
  </si>
  <si>
    <t>Zapadna Srbija</t>
  </si>
  <si>
    <t>80.3.2017</t>
  </si>
  <si>
    <t>apr</t>
  </si>
  <si>
    <t>Hajduković</t>
  </si>
  <si>
    <t>maj</t>
  </si>
  <si>
    <t>Todorović</t>
  </si>
  <si>
    <t>jun</t>
  </si>
  <si>
    <t>80.6.2017</t>
  </si>
  <si>
    <t>Ranac</t>
  </si>
  <si>
    <t>Morgan</t>
  </si>
  <si>
    <t>jul</t>
  </si>
  <si>
    <t>SUM of Ukupno</t>
  </si>
  <si>
    <t>Vojvodina Total</t>
  </si>
  <si>
    <t>Zapadna Srbija Total</t>
  </si>
  <si>
    <t>MBR</t>
  </si>
  <si>
    <t>IME</t>
  </si>
  <si>
    <t>PRZ</t>
  </si>
  <si>
    <t>PLT</t>
  </si>
  <si>
    <t>GOD_PLT</t>
  </si>
  <si>
    <t>SPR</t>
  </si>
  <si>
    <t>RUK</t>
  </si>
  <si>
    <t>NAP</t>
  </si>
  <si>
    <t>Pera</t>
  </si>
  <si>
    <t>A</t>
  </si>
  <si>
    <t>Marko</t>
  </si>
  <si>
    <t>Marković</t>
  </si>
  <si>
    <t>B</t>
  </si>
  <si>
    <t>Eva</t>
  </si>
  <si>
    <t>C</t>
  </si>
  <si>
    <t>Nikola</t>
  </si>
  <si>
    <t>Ilić</t>
  </si>
  <si>
    <t>D</t>
  </si>
  <si>
    <t>Žarko</t>
  </si>
  <si>
    <t>Kovač</t>
  </si>
  <si>
    <t>E</t>
  </si>
  <si>
    <t>Milica</t>
  </si>
  <si>
    <t>Miletić</t>
  </si>
  <si>
    <t>F</t>
  </si>
  <si>
    <t>Jana</t>
  </si>
  <si>
    <t>Zorić</t>
  </si>
  <si>
    <t>G</t>
  </si>
  <si>
    <t>Veljko</t>
  </si>
  <si>
    <t>Đukić</t>
  </si>
  <si>
    <t>H</t>
  </si>
  <si>
    <t>Ukupno:</t>
  </si>
  <si>
    <t>I</t>
  </si>
  <si>
    <t xml:space="preserve">Uneti i izračunati nedostajuće podatke. Postaviti ograničenje da u kolonu PLT ne sme biti uneta vrednost manja od 50000, kao i da u kolonu RUK ne sme vrednost koja ne postoji u MBR-u. </t>
  </si>
  <si>
    <t>Dodati kolonu "Ime i prezime" koja predstavlja spojene vrednosti kolone IME i kolone PRZ</t>
  </si>
  <si>
    <t>Ime i prezime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</si>
</sst>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#\ &quot;RSD&quot;"/>
    <numFmt numFmtId="165" formatCode="[$Дин.-C1A]\ #,##0.00"/>
    <numFmt numFmtId="166" formatCode="d\.m\.yyyy"/>
  </numFmts>
  <fonts count="15">
    <font>
      <sz val="10.0"/>
      <color rgb="FF000000"/>
      <name val="Arial"/>
      <scheme val="minor"/>
    </font>
    <font>
      <b/>
      <sz val="11.0"/>
      <color rgb="FF000000"/>
      <name val="Arial"/>
    </font>
    <font>
      <b/>
      <sz val="10.0"/>
      <color theme="1"/>
      <name val="Arial"/>
    </font>
    <font>
      <sz val="10.0"/>
      <color theme="1"/>
      <name val="Arial"/>
    </font>
    <font>
      <sz val="11.0"/>
      <color rgb="FF000000"/>
      <name val="Arial"/>
    </font>
    <font/>
    <font>
      <b/>
      <sz val="10.0"/>
      <color rgb="FF000000"/>
      <name val="Arial"/>
    </font>
    <font>
      <sz val="10.0"/>
      <color rgb="FF000000"/>
      <name val="Arial"/>
    </font>
    <font>
      <sz val="11.0"/>
      <color rgb="FF000000"/>
      <name val="Calibri"/>
    </font>
    <font>
      <sz val="11.0"/>
      <color theme="1"/>
      <name val="Arial"/>
    </font>
    <font>
      <b/>
      <sz val="13.0"/>
      <color rgb="FF000000"/>
      <name val="Arial"/>
    </font>
    <font>
      <sz val="10.0"/>
      <color rgb="FF333333"/>
      <name val="Arial"/>
    </font>
    <font>
      <b/>
      <sz val="9.0"/>
      <color rgb="FF000000"/>
      <name val="Arial"/>
    </font>
    <font>
      <color theme="1"/>
      <name val="Arial"/>
      <scheme val="minor"/>
    </font>
    <font>
      <b/>
      <sz val="11.0"/>
      <color theme="1"/>
      <name val="Arial"/>
    </font>
  </fonts>
  <fills count="16">
    <fill>
      <patternFill patternType="none"/>
    </fill>
    <fill>
      <patternFill patternType="lightGray"/>
    </fill>
    <fill>
      <patternFill patternType="solid">
        <fgColor rgb="FFFFE599"/>
        <bgColor rgb="FFFFE599"/>
      </patternFill>
    </fill>
    <fill>
      <patternFill patternType="solid">
        <fgColor rgb="FF93C47D"/>
        <bgColor rgb="FF93C47D"/>
      </patternFill>
    </fill>
    <fill>
      <patternFill patternType="solid">
        <fgColor rgb="FFE06666"/>
        <bgColor rgb="FFE06666"/>
      </patternFill>
    </fill>
    <fill>
      <patternFill patternType="solid">
        <fgColor rgb="FFFFD966"/>
        <bgColor rgb="FFFFD966"/>
      </patternFill>
    </fill>
    <fill>
      <patternFill patternType="solid">
        <fgColor rgb="FFD8E4BC"/>
        <bgColor rgb="FFD8E4BC"/>
      </patternFill>
    </fill>
    <fill>
      <patternFill patternType="solid">
        <fgColor rgb="FFE6B8B7"/>
        <bgColor rgb="FFE6B8B7"/>
      </patternFill>
    </fill>
    <fill>
      <patternFill patternType="solid">
        <fgColor rgb="FFFFFFFF"/>
        <bgColor rgb="FFFFFFFF"/>
      </patternFill>
    </fill>
    <fill>
      <patternFill patternType="solid">
        <fgColor rgb="FFEAD1DC"/>
        <bgColor rgb="FFEAD1DC"/>
      </patternFill>
    </fill>
    <fill>
      <patternFill patternType="solid">
        <fgColor rgb="FFFCD5B4"/>
        <bgColor rgb="FFFCD5B4"/>
      </patternFill>
    </fill>
    <fill>
      <patternFill patternType="solid">
        <fgColor rgb="FFFCE5CD"/>
        <bgColor rgb="FFFCE5CD"/>
      </patternFill>
    </fill>
    <fill>
      <patternFill patternType="solid">
        <fgColor rgb="FF538DD5"/>
        <bgColor rgb="FF538DD5"/>
      </patternFill>
    </fill>
    <fill>
      <patternFill patternType="solid">
        <fgColor rgb="FFFDE9D9"/>
        <bgColor rgb="FFFDE9D9"/>
      </patternFill>
    </fill>
    <fill>
      <patternFill patternType="solid">
        <fgColor rgb="FF8DB4E2"/>
        <bgColor rgb="FF8DB4E2"/>
      </patternFill>
    </fill>
    <fill>
      <patternFill patternType="solid">
        <fgColor rgb="FFA4C2F4"/>
        <bgColor rgb="FFA4C2F4"/>
      </patternFill>
    </fill>
  </fills>
  <borders count="3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/>
    </border>
    <border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ABABAB"/>
      </left>
      <top style="thin">
        <color rgb="FFABABAB"/>
      </top>
    </border>
    <border>
      <left style="thin">
        <color rgb="FFFFFFFF"/>
      </left>
      <top style="thin">
        <color rgb="FFABABAB"/>
      </top>
    </border>
    <border>
      <left style="thin">
        <color rgb="FFFFFFFF"/>
      </left>
      <right style="thin">
        <color rgb="FFABABAB"/>
      </right>
      <top style="thin">
        <color rgb="FFABABAB"/>
      </top>
    </border>
    <border>
      <top style="thin">
        <color rgb="FFABABAB"/>
      </top>
    </border>
    <border>
      <left style="thin">
        <color rgb="FFABABAB"/>
      </left>
      <right style="thin">
        <color rgb="FFABABAB"/>
      </right>
      <top style="thin">
        <color rgb="FFABABAB"/>
      </top>
    </border>
    <border>
      <left style="thin">
        <color rgb="FFABABAB"/>
      </left>
    </border>
    <border>
      <left style="thin">
        <color rgb="FFABABAB"/>
      </left>
      <right style="thin">
        <color rgb="FFABABAB"/>
      </right>
    </border>
    <border>
      <left style="thin">
        <color rgb="FFABABAB"/>
      </left>
      <top style="thin">
        <color rgb="FFABABAB"/>
      </top>
      <bottom style="thin">
        <color rgb="FFABABAB"/>
      </bottom>
    </border>
    <border>
      <top style="thin">
        <color rgb="FFABABAB"/>
      </top>
      <bottom style="thin">
        <color rgb="FFABABAB"/>
      </bottom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</border>
    <border>
      <left style="thin">
        <color rgb="FFFFFFFF"/>
      </left>
      <top style="thin">
        <color rgb="FFABABAB"/>
      </top>
      <bottom style="thin">
        <color rgb="FFABABAB"/>
      </bottom>
    </border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</borders>
  <cellStyleXfs count="1">
    <xf borderId="0" fillId="0" fontId="0" numFmtId="0" applyAlignment="1" applyFont="1"/>
  </cellStyleXfs>
  <cellXfs count="10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1" fillId="3" fontId="2" numFmtId="0" xfId="0" applyAlignment="1" applyBorder="1" applyFill="1" applyFont="1">
      <alignment horizontal="center" vertical="center"/>
    </xf>
    <xf borderId="1" fillId="0" fontId="3" numFmtId="0" xfId="0" applyBorder="1" applyFont="1"/>
    <xf borderId="1" fillId="0" fontId="4" numFmtId="0" xfId="0" applyAlignment="1" applyBorder="1" applyFont="1">
      <alignment vertical="center"/>
    </xf>
    <xf borderId="1" fillId="0" fontId="4" numFmtId="0" xfId="0" applyAlignment="1" applyBorder="1" applyFont="1">
      <alignment horizontal="center" vertical="center"/>
    </xf>
    <xf borderId="1" fillId="4" fontId="2" numFmtId="0" xfId="0" applyAlignment="1" applyBorder="1" applyFill="1" applyFont="1">
      <alignment horizontal="center" vertical="center"/>
    </xf>
    <xf borderId="2" fillId="5" fontId="3" numFmtId="0" xfId="0" applyAlignment="1" applyBorder="1" applyFill="1" applyFont="1">
      <alignment horizontal="center" readingOrder="0" shrinkToFit="0" vertical="center" wrapText="1"/>
    </xf>
    <xf borderId="3" fillId="0" fontId="5" numFmtId="0" xfId="0" applyBorder="1" applyFont="1"/>
    <xf borderId="4" fillId="0" fontId="5" numFmtId="0" xfId="0" applyBorder="1" applyFont="1"/>
    <xf borderId="0" fillId="0" fontId="3" numFmtId="0" xfId="0" applyAlignment="1" applyFont="1">
      <alignment horizontal="center" shrinkToFit="0" vertical="top" wrapText="1"/>
    </xf>
    <xf borderId="1" fillId="0" fontId="6" numFmtId="0" xfId="0" applyAlignment="1" applyBorder="1" applyFont="1">
      <alignment horizontal="center"/>
    </xf>
    <xf borderId="4" fillId="0" fontId="6" numFmtId="0" xfId="0" applyAlignment="1" applyBorder="1" applyFont="1">
      <alignment horizontal="center"/>
    </xf>
    <xf borderId="3" fillId="0" fontId="6" numFmtId="0" xfId="0" applyAlignment="1" applyBorder="1" applyFont="1">
      <alignment horizontal="center"/>
    </xf>
    <xf borderId="5" fillId="0" fontId="6" numFmtId="0" xfId="0" applyAlignment="1" applyBorder="1" applyFont="1">
      <alignment horizontal="center" vertical="center"/>
    </xf>
    <xf borderId="1" fillId="0" fontId="6" numFmtId="0" xfId="0" applyBorder="1" applyFont="1"/>
    <xf borderId="1" fillId="0" fontId="6" numFmtId="0" xfId="0" applyAlignment="1" applyBorder="1" applyFont="1">
      <alignment horizontal="center" vertical="center"/>
    </xf>
    <xf borderId="1" fillId="0" fontId="6" numFmtId="0" xfId="0" applyAlignment="1" applyBorder="1" applyFont="1">
      <alignment horizontal="center" shrinkToFit="0" wrapText="1"/>
    </xf>
    <xf borderId="6" fillId="0" fontId="5" numFmtId="0" xfId="0" applyBorder="1" applyFont="1"/>
    <xf borderId="1" fillId="0" fontId="7" numFmtId="0" xfId="0" applyAlignment="1" applyBorder="1" applyFont="1">
      <alignment horizontal="center"/>
    </xf>
    <xf borderId="1" fillId="0" fontId="7" numFmtId="0" xfId="0" applyBorder="1" applyFont="1"/>
    <xf borderId="1" fillId="0" fontId="7" numFmtId="0" xfId="0" applyAlignment="1" applyBorder="1" applyFont="1">
      <alignment horizontal="center" shrinkToFit="0" wrapText="1"/>
    </xf>
    <xf borderId="7" fillId="0" fontId="7" numFmtId="0" xfId="0" applyAlignment="1" applyBorder="1" applyFont="1">
      <alignment horizontal="center"/>
    </xf>
    <xf borderId="0" fillId="0" fontId="8" numFmtId="0" xfId="0" applyFont="1"/>
    <xf borderId="0" fillId="0" fontId="8" numFmtId="0" xfId="0" applyAlignment="1" applyFont="1">
      <alignment horizontal="left" shrinkToFit="0" vertical="center" wrapText="1"/>
    </xf>
    <xf borderId="8" fillId="2" fontId="8" numFmtId="0" xfId="0" applyAlignment="1" applyBorder="1" applyFont="1">
      <alignment horizontal="right"/>
    </xf>
    <xf borderId="9" fillId="2" fontId="9" numFmtId="0" xfId="0" applyBorder="1" applyFont="1"/>
    <xf borderId="10" fillId="0" fontId="5" numFmtId="0" xfId="0" applyBorder="1" applyFont="1"/>
    <xf borderId="11" fillId="0" fontId="5" numFmtId="0" xfId="0" applyBorder="1" applyFont="1"/>
    <xf borderId="9" fillId="2" fontId="4" numFmtId="0" xfId="0" applyAlignment="1" applyBorder="1" applyFont="1">
      <alignment horizontal="left"/>
    </xf>
    <xf borderId="9" fillId="2" fontId="4" numFmtId="0" xfId="0" applyBorder="1" applyFont="1"/>
    <xf borderId="8" fillId="2" fontId="4" numFmtId="0" xfId="0" applyBorder="1" applyFont="1"/>
    <xf borderId="8" fillId="2" fontId="8" numFmtId="0" xfId="0" applyBorder="1" applyFont="1"/>
    <xf borderId="8" fillId="2" fontId="8" numFmtId="0" xfId="0" applyAlignment="1" applyBorder="1" applyFont="1">
      <alignment horizontal="center" vertical="center"/>
    </xf>
    <xf borderId="8" fillId="2" fontId="8" numFmtId="0" xfId="0" applyAlignment="1" applyBorder="1" applyFont="1">
      <alignment horizontal="center" shrinkToFit="0" vertical="center" wrapText="1"/>
    </xf>
    <xf borderId="1" fillId="6" fontId="1" numFmtId="0" xfId="0" applyAlignment="1" applyBorder="1" applyFill="1" applyFont="1">
      <alignment horizontal="center" vertical="center"/>
    </xf>
    <xf borderId="1" fillId="6" fontId="4" numFmtId="0" xfId="0" applyAlignment="1" applyBorder="1" applyFont="1">
      <alignment horizontal="center" vertical="center"/>
    </xf>
    <xf borderId="0" fillId="0" fontId="4" numFmtId="0" xfId="0" applyAlignment="1" applyFont="1">
      <alignment horizontal="center" vertical="center"/>
    </xf>
    <xf borderId="2" fillId="7" fontId="1" numFmtId="0" xfId="0" applyAlignment="1" applyBorder="1" applyFill="1" applyFont="1">
      <alignment horizontal="center" vertical="center"/>
    </xf>
    <xf borderId="2" fillId="8" fontId="1" numFmtId="0" xfId="0" applyBorder="1" applyFill="1" applyFont="1"/>
    <xf borderId="1" fillId="8" fontId="8" numFmtId="0" xfId="0" applyBorder="1" applyFont="1"/>
    <xf borderId="2" fillId="9" fontId="2" numFmtId="0" xfId="0" applyAlignment="1" applyBorder="1" applyFill="1" applyFont="1">
      <alignment horizontal="center" vertical="center"/>
    </xf>
    <xf borderId="1" fillId="0" fontId="4" numFmtId="2" xfId="0" applyAlignment="1" applyBorder="1" applyFont="1" applyNumberFormat="1">
      <alignment horizontal="center" vertical="center"/>
    </xf>
    <xf borderId="1" fillId="8" fontId="4" numFmtId="0" xfId="0" applyAlignment="1" applyBorder="1" applyFont="1">
      <alignment horizontal="center" vertical="center"/>
    </xf>
    <xf borderId="2" fillId="10" fontId="1" numFmtId="0" xfId="0" applyAlignment="1" applyBorder="1" applyFill="1" applyFont="1">
      <alignment horizontal="center" vertical="center"/>
    </xf>
    <xf borderId="1" fillId="10" fontId="1" numFmtId="0" xfId="0" applyAlignment="1" applyBorder="1" applyFont="1">
      <alignment horizontal="center" vertical="center"/>
    </xf>
    <xf borderId="1" fillId="0" fontId="1" numFmtId="0" xfId="0" applyAlignment="1" applyBorder="1" applyFont="1">
      <alignment horizontal="center" vertical="center"/>
    </xf>
    <xf borderId="1" fillId="11" fontId="6" numFmtId="0" xfId="0" applyAlignment="1" applyBorder="1" applyFill="1" applyFont="1">
      <alignment horizontal="center" shrinkToFit="0" vertical="center" wrapText="1"/>
    </xf>
    <xf borderId="0" fillId="0" fontId="6" numFmtId="0" xfId="0" applyAlignment="1" applyFont="1">
      <alignment horizontal="left"/>
    </xf>
    <xf borderId="0" fillId="0" fontId="6" numFmtId="0" xfId="0" applyFont="1"/>
    <xf borderId="12" fillId="0" fontId="6" numFmtId="0" xfId="0" applyBorder="1" applyFont="1"/>
    <xf borderId="1" fillId="11" fontId="2" numFmtId="0" xfId="0" applyAlignment="1" applyBorder="1" applyFont="1">
      <alignment horizontal="center" shrinkToFit="0" vertical="center" wrapText="1"/>
    </xf>
    <xf borderId="1" fillId="0" fontId="3" numFmtId="10" xfId="0" applyAlignment="1" applyBorder="1" applyFont="1" applyNumberFormat="1">
      <alignment horizontal="center" vertical="center"/>
    </xf>
    <xf borderId="2" fillId="11" fontId="6" numFmtId="0" xfId="0" applyAlignment="1" applyBorder="1" applyFont="1">
      <alignment horizontal="center" shrinkToFit="0" wrapText="1"/>
    </xf>
    <xf borderId="1" fillId="12" fontId="1" numFmtId="0" xfId="0" applyAlignment="1" applyBorder="1" applyFill="1" applyFont="1">
      <alignment horizontal="center" vertical="center"/>
    </xf>
    <xf borderId="13" fillId="12" fontId="10" numFmtId="0" xfId="0" applyAlignment="1" applyBorder="1" applyFont="1">
      <alignment horizontal="center" vertical="center"/>
    </xf>
    <xf borderId="14" fillId="0" fontId="5" numFmtId="0" xfId="0" applyBorder="1" applyFont="1"/>
    <xf borderId="1" fillId="8" fontId="4" numFmtId="164" xfId="0" applyAlignment="1" applyBorder="1" applyFont="1" applyNumberFormat="1">
      <alignment horizontal="center" vertical="center"/>
    </xf>
    <xf borderId="1" fillId="0" fontId="4" numFmtId="0" xfId="0" applyBorder="1" applyFont="1"/>
    <xf borderId="15" fillId="13" fontId="4" numFmtId="0" xfId="0" applyBorder="1" applyFill="1" applyFont="1"/>
    <xf borderId="16" fillId="0" fontId="4" numFmtId="0" xfId="0" applyBorder="1" applyFont="1"/>
    <xf borderId="17" fillId="0" fontId="4" numFmtId="0" xfId="0" applyBorder="1" applyFont="1"/>
    <xf borderId="2" fillId="0" fontId="4" numFmtId="0" xfId="0" applyBorder="1" applyFont="1"/>
    <xf borderId="1" fillId="13" fontId="4" numFmtId="0" xfId="0" applyBorder="1" applyFont="1"/>
    <xf borderId="1" fillId="13" fontId="4" numFmtId="0" xfId="0" applyAlignment="1" applyBorder="1" applyFont="1">
      <alignment horizontal="right"/>
    </xf>
    <xf borderId="0" fillId="0" fontId="3" numFmtId="0" xfId="0" applyFont="1"/>
    <xf borderId="8" fillId="8" fontId="11" numFmtId="0" xfId="0" applyAlignment="1" applyBorder="1" applyFont="1">
      <alignment horizontal="left"/>
    </xf>
    <xf borderId="0" fillId="0" fontId="2" numFmtId="0" xfId="0" applyAlignment="1" applyFont="1">
      <alignment horizontal="center" vertical="center"/>
    </xf>
    <xf borderId="1" fillId="13" fontId="4" numFmtId="165" xfId="0" applyBorder="1" applyFont="1" applyNumberFormat="1"/>
    <xf borderId="1" fillId="14" fontId="1" numFmtId="0" xfId="0" applyAlignment="1" applyBorder="1" applyFill="1" applyFont="1">
      <alignment horizontal="center" vertical="center"/>
    </xf>
    <xf borderId="1" fillId="14" fontId="4" numFmtId="0" xfId="0" applyAlignment="1" applyBorder="1" applyFont="1">
      <alignment horizontal="center" vertical="center"/>
    </xf>
    <xf borderId="1" fillId="8" fontId="1" numFmtId="0" xfId="0" applyAlignment="1" applyBorder="1" applyFont="1">
      <alignment horizontal="center" vertical="center"/>
    </xf>
    <xf borderId="2" fillId="15" fontId="12" numFmtId="0" xfId="0" applyAlignment="1" applyBorder="1" applyFill="1" applyFont="1">
      <alignment horizontal="center" vertical="center"/>
    </xf>
    <xf borderId="0" fillId="0" fontId="1" numFmtId="0" xfId="0" applyAlignment="1" applyFont="1">
      <alignment horizontal="center" shrinkToFit="0" vertical="top" wrapText="1"/>
    </xf>
    <xf borderId="0" fillId="0" fontId="8" numFmtId="0" xfId="0" applyAlignment="1" applyFont="1">
      <alignment horizontal="left"/>
    </xf>
    <xf borderId="2" fillId="0" fontId="4" numFmtId="0" xfId="0" applyAlignment="1" applyBorder="1" applyFont="1">
      <alignment horizontal="center" vertical="center"/>
    </xf>
    <xf borderId="2" fillId="14" fontId="1" numFmtId="0" xfId="0" applyAlignment="1" applyBorder="1" applyFont="1">
      <alignment horizontal="center"/>
    </xf>
    <xf borderId="18" fillId="0" fontId="7" numFmtId="0" xfId="0" applyBorder="1" applyFont="1"/>
    <xf borderId="19" fillId="0" fontId="7" numFmtId="0" xfId="0" applyBorder="1" applyFont="1"/>
    <xf borderId="20" fillId="0" fontId="7" numFmtId="0" xfId="0" applyBorder="1" applyFont="1"/>
    <xf borderId="21" fillId="0" fontId="7" numFmtId="0" xfId="0" applyBorder="1" applyFont="1"/>
    <xf borderId="22" fillId="0" fontId="7" numFmtId="0" xfId="0" applyBorder="1" applyFont="1"/>
    <xf borderId="23" fillId="0" fontId="7" numFmtId="0" xfId="0" applyBorder="1" applyFont="1"/>
    <xf borderId="0" fillId="0" fontId="7" numFmtId="0" xfId="0" applyFont="1"/>
    <xf borderId="24" fillId="0" fontId="7" numFmtId="0" xfId="0" applyBorder="1" applyFont="1"/>
    <xf borderId="25" fillId="0" fontId="7" numFmtId="0" xfId="0" applyBorder="1" applyFont="1"/>
    <xf borderId="26" fillId="0" fontId="7" numFmtId="0" xfId="0" applyBorder="1" applyFont="1"/>
    <xf borderId="27" fillId="0" fontId="7" numFmtId="0" xfId="0" applyBorder="1" applyFont="1"/>
    <xf borderId="1" fillId="10" fontId="1" numFmtId="0" xfId="0" applyAlignment="1" applyBorder="1" applyFont="1">
      <alignment horizontal="center" shrinkToFit="0" vertical="center" wrapText="1"/>
    </xf>
    <xf borderId="1" fillId="8" fontId="4" numFmtId="166" xfId="0" applyAlignment="1" applyBorder="1" applyFont="1" applyNumberFormat="1">
      <alignment horizontal="center" vertical="center"/>
    </xf>
    <xf borderId="28" fillId="0" fontId="7" numFmtId="0" xfId="0" applyBorder="1" applyFont="1"/>
    <xf borderId="0" fillId="0" fontId="13" numFmtId="0" xfId="0" applyFont="1"/>
    <xf borderId="1" fillId="15" fontId="1" numFmtId="0" xfId="0" applyAlignment="1" applyBorder="1" applyFont="1">
      <alignment horizontal="center" vertical="center"/>
    </xf>
    <xf borderId="1" fillId="15" fontId="1" numFmtId="0" xfId="0" applyAlignment="1" applyBorder="1" applyFont="1">
      <alignment horizontal="center"/>
    </xf>
    <xf borderId="1" fillId="0" fontId="1" numFmtId="0" xfId="0" applyAlignment="1" applyBorder="1" applyFont="1">
      <alignment horizontal="center"/>
    </xf>
    <xf borderId="29" fillId="15" fontId="14" numFmtId="0" xfId="0" applyAlignment="1" applyBorder="1" applyFont="1">
      <alignment horizontal="center" readingOrder="0" shrinkToFit="0" vertical="top" wrapText="1"/>
    </xf>
    <xf borderId="30" fillId="0" fontId="5" numFmtId="0" xfId="0" applyBorder="1" applyFont="1"/>
    <xf borderId="31" fillId="0" fontId="5" numFmtId="0" xfId="0" applyBorder="1" applyFont="1"/>
    <xf borderId="32" fillId="0" fontId="5" numFmtId="0" xfId="0" applyBorder="1" applyFont="1"/>
    <xf borderId="33" fillId="0" fontId="5" numFmtId="0" xfId="0" applyBorder="1" applyFont="1"/>
    <xf borderId="34" fillId="0" fontId="5" numFmtId="0" xfId="0" applyBorder="1" applyFont="1"/>
    <xf borderId="29" fillId="15" fontId="2" numFmtId="0" xfId="0" applyAlignment="1" applyBorder="1" applyFont="1">
      <alignment horizontal="center" shrinkToFit="0" vertical="top" wrapText="1"/>
    </xf>
    <xf borderId="9" fillId="15" fontId="2" numFmtId="0" xfId="0" applyAlignment="1" applyBorder="1" applyFont="1">
      <alignment shrinkToFit="0" wrapText="1"/>
    </xf>
    <xf borderId="1" fillId="15" fontId="2" numFmtId="0" xfId="0" applyAlignment="1" applyBorder="1" applyFont="1">
      <alignment horizontal="center" vertical="center"/>
    </xf>
    <xf borderId="1" fillId="0" fontId="3" numFmtId="0" xfId="0" applyAlignment="1" applyBorder="1" applyFont="1">
      <alignment horizontal="center"/>
    </xf>
  </cellXfs>
  <cellStyles count="1">
    <cellStyle xfId="0" name="Normal" builtinId="0"/>
  </cellStyles>
  <dxfs count="1">
    <dxf>
      <font/>
      <fill>
        <patternFill patternType="solid">
          <fgColor rgb="FFF4C7C3"/>
          <bgColor rgb="FFF4C7C3"/>
        </patternFill>
      </fill>
      <border/>
    </dxf>
  </dxf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6" Type="http://schemas.openxmlformats.org/officeDocument/2006/relationships/pivotCacheDefinition" Target="pivotCache/pivotCacheDefinition1.xml"/><Relationship Id="rId25" Type="http://schemas.openxmlformats.org/officeDocument/2006/relationships/worksheet" Target="worksheets/sheet22.xml"/><Relationship Id="rId28" Type="http://customschemas.google.com/relationships/workbookmetadata" Target="metadata"/><Relationship Id="rId27" Type="http://schemas.openxmlformats.org/officeDocument/2006/relationships/pivotCacheDefinition" Target="pivotCache/pivotCacheDefinition2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Calibri"/>
              </a:defRPr>
            </a:pPr>
            <a:r>
              <a:rPr b="0" i="0" sz="1400">
                <a:solidFill>
                  <a:srgbClr val="757575"/>
                </a:solidFill>
                <a:latin typeface="Calibri"/>
              </a:rPr>
              <a:t>Keks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1"/>
              </a:solidFill>
            </c:spPr>
          </c:dPt>
          <c:dPt>
            <c:idx val="1"/>
            <c:spPr>
              <a:solidFill>
                <a:schemeClr val="accent2"/>
              </a:solidFill>
            </c:spPr>
          </c:dPt>
          <c:dPt>
            <c:idx val="2"/>
            <c:spPr>
              <a:solidFill>
                <a:schemeClr val="accent3"/>
              </a:solidFill>
            </c:spPr>
          </c:dPt>
          <c:dPt>
            <c:idx val="3"/>
            <c:spPr>
              <a:solidFill>
                <a:schemeClr val="accent4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Z4_res!$B$4:$B$7</c:f>
            </c:strRef>
          </c:cat>
          <c:val>
            <c:numRef>
              <c:f>Z4_res!$C$4:$C$7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Calibri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Calibri"/>
              </a:defRPr>
            </a:pPr>
            <a:r>
              <a:rPr b="0" i="0" sz="1400">
                <a:solidFill>
                  <a:srgbClr val="757575"/>
                </a:solidFill>
                <a:latin typeface="Calibri"/>
              </a:rPr>
              <a:t>Bombone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1"/>
              </a:solidFill>
            </c:spPr>
          </c:dPt>
          <c:dPt>
            <c:idx val="1"/>
            <c:spPr>
              <a:solidFill>
                <a:schemeClr val="accent2"/>
              </a:solidFill>
            </c:spPr>
          </c:dPt>
          <c:dPt>
            <c:idx val="2"/>
            <c:spPr>
              <a:solidFill>
                <a:schemeClr val="accent3"/>
              </a:solidFill>
            </c:spPr>
          </c:dPt>
          <c:dPt>
            <c:idx val="3"/>
            <c:spPr>
              <a:solidFill>
                <a:schemeClr val="accent4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Z4_res!$B$4:$B$7</c:f>
            </c:strRef>
          </c:cat>
          <c:val>
            <c:numRef>
              <c:f>Z4_res!$E$4:$E$7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Calibri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v>Keks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0" i="0" sz="900">
                    <a:latin typeface="Calibri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Z4_res!$B$4:$B$7</c:f>
            </c:strRef>
          </c:cat>
          <c:val>
            <c:numRef>
              <c:f>Z4_res!$C$4:$C$7</c:f>
              <c:numCache/>
            </c:numRef>
          </c:val>
        </c:ser>
        <c:ser>
          <c:idx val="1"/>
          <c:order val="1"/>
          <c:tx>
            <c:v>Čokolada</c:v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0" i="0" sz="900">
                    <a:latin typeface="Calibri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Z4_res!$B$4:$B$7</c:f>
            </c:strRef>
          </c:cat>
          <c:val>
            <c:numRef>
              <c:f>Z4_res!$D$4:$D$7</c:f>
              <c:numCache/>
            </c:numRef>
          </c:val>
        </c:ser>
        <c:ser>
          <c:idx val="2"/>
          <c:order val="2"/>
          <c:tx>
            <c:v>Bombone</c:v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0" i="0" sz="900">
                    <a:latin typeface="Calibri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Z4_res!$B$4:$B$7</c:f>
            </c:strRef>
          </c:cat>
          <c:val>
            <c:numRef>
              <c:f>Z4_res!$E$4:$E$7</c:f>
              <c:numCache/>
            </c:numRef>
          </c:val>
        </c:ser>
        <c:axId val="1163758516"/>
        <c:axId val="806425986"/>
      </c:barChart>
      <c:catAx>
        <c:axId val="11637585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Calibri"/>
              </a:defRPr>
            </a:pPr>
          </a:p>
        </c:txPr>
        <c:crossAx val="806425986"/>
      </c:catAx>
      <c:valAx>
        <c:axId val="80642598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Calibri"/>
              </a:defRPr>
            </a:pPr>
          </a:p>
        </c:txPr>
        <c:crossAx val="1163758516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Calibri"/>
            </a:defRPr>
          </a:pPr>
        </a:p>
      </c:txPr>
    </c:legend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Calibri"/>
              </a:defRPr>
            </a:pPr>
            <a:r>
              <a:rPr b="0" i="0" sz="1400">
                <a:solidFill>
                  <a:srgbClr val="757575"/>
                </a:solidFill>
                <a:latin typeface="Calibri"/>
              </a:rPr>
              <a:t>Cokolada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1"/>
              </a:solidFill>
            </c:spPr>
          </c:dPt>
          <c:dPt>
            <c:idx val="1"/>
            <c:spPr>
              <a:solidFill>
                <a:schemeClr val="accent2"/>
              </a:solidFill>
            </c:spPr>
          </c:dPt>
          <c:dPt>
            <c:idx val="2"/>
            <c:spPr>
              <a:solidFill>
                <a:schemeClr val="accent3"/>
              </a:solidFill>
            </c:spPr>
          </c:dPt>
          <c:dPt>
            <c:idx val="3"/>
            <c:spPr>
              <a:solidFill>
                <a:schemeClr val="accent4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Z4_res!$B$4:$B$7</c:f>
            </c:strRef>
          </c:cat>
          <c:val>
            <c:numRef>
              <c:f>Z4_res!$D$4:$D$7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Calibri"/>
            </a:defRPr>
          </a:pPr>
        </a:p>
      </c:txPr>
    </c:legend>
    <c:plotVisOnly val="1"/>
  </c:chart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tx>
            <c:strRef>
              <c:f>Z5_res!$E$5</c:f>
            </c:strRef>
          </c:tx>
          <c:dPt>
            <c:idx val="0"/>
            <c:spPr>
              <a:solidFill>
                <a:schemeClr val="accent1"/>
              </a:solidFill>
            </c:spPr>
          </c:dPt>
          <c:dPt>
            <c:idx val="1"/>
            <c:spPr>
              <a:solidFill>
                <a:schemeClr val="accent2"/>
              </a:solidFill>
            </c:spPr>
          </c:dPt>
          <c:dPt>
            <c:idx val="2"/>
            <c:spPr>
              <a:solidFill>
                <a:schemeClr val="accent3"/>
              </a:solidFill>
            </c:spPr>
          </c:dPt>
          <c:dPt>
            <c:idx val="3"/>
            <c:spPr>
              <a:solidFill>
                <a:schemeClr val="accent4"/>
              </a:solidFill>
            </c:spPr>
          </c:dPt>
          <c:dPt>
            <c:idx val="4"/>
            <c:spPr>
              <a:solidFill>
                <a:schemeClr val="accent5"/>
              </a:solidFill>
            </c:spPr>
          </c:dPt>
          <c:dPt>
            <c:idx val="5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Z5_res!$C$6:$C$11</c:f>
            </c:strRef>
          </c:cat>
          <c:val>
            <c:numRef>
              <c:f>Z5_res!$E$6:$E$11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Calibri"/>
            </a:defRPr>
          </a:pPr>
        </a:p>
      </c:txPr>
    </c:legend>
    <c:plotVisOnly val="1"/>
  </c:chart>
</c:chartSpace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400050</xdr:colOff>
      <xdr:row>3</xdr:row>
      <xdr:rowOff>76200</xdr:rowOff>
    </xdr:from>
    <xdr:ext cx="4810125" cy="2276475"/>
    <xdr:graphicFrame>
      <xdr:nvGraphicFramePr>
        <xdr:cNvPr id="890557913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866775</xdr:colOff>
      <xdr:row>11</xdr:row>
      <xdr:rowOff>180975</xdr:rowOff>
    </xdr:from>
    <xdr:ext cx="3067050" cy="1647825"/>
    <xdr:graphicFrame>
      <xdr:nvGraphicFramePr>
        <xdr:cNvPr id="1710474454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7</xdr:col>
      <xdr:colOff>962025</xdr:colOff>
      <xdr:row>12</xdr:row>
      <xdr:rowOff>152400</xdr:rowOff>
    </xdr:from>
    <xdr:ext cx="2905125" cy="1619250"/>
    <xdr:graphicFrame>
      <xdr:nvGraphicFramePr>
        <xdr:cNvPr id="721726899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5</xdr:col>
      <xdr:colOff>381000</xdr:colOff>
      <xdr:row>0</xdr:row>
      <xdr:rowOff>104775</xdr:rowOff>
    </xdr:from>
    <xdr:ext cx="4581525" cy="2190750"/>
    <xdr:graphicFrame>
      <xdr:nvGraphicFramePr>
        <xdr:cNvPr id="1854967306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3</xdr:col>
      <xdr:colOff>933450</xdr:colOff>
      <xdr:row>12</xdr:row>
      <xdr:rowOff>19050</xdr:rowOff>
    </xdr:from>
    <xdr:ext cx="4124325" cy="1876425"/>
    <xdr:graphicFrame>
      <xdr:nvGraphicFramePr>
        <xdr:cNvPr id="1710302640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_rels/pivotCacheDefinition2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C2:E31" sheet="Z7_res"/>
  </cacheSource>
  <cacheFields>
    <cacheField name="Mesec" numFmtId="0">
      <sharedItems>
        <s v="Januar"/>
        <s v="Februar"/>
        <s v="Mart"/>
        <s v="April"/>
      </sharedItems>
    </cacheField>
    <cacheField name="Region" numFmtId="0">
      <sharedItems>
        <s v="Sever"/>
        <s v="Jug"/>
        <s v="Zapad"/>
        <s v="Istok"/>
      </sharedItems>
    </cacheField>
    <cacheField name="Prodaja" numFmtId="0">
      <sharedItems containsSemiMixedTypes="0" containsString="0" containsNumber="1">
        <n v="164.91"/>
        <n v="145.57"/>
        <n v="123.65"/>
        <n v="236.54"/>
        <n v="243.65"/>
        <n v="123.66"/>
        <n v="245.55"/>
        <n v="568.78"/>
        <n v="362.54"/>
        <n v="358.96"/>
        <n v="142.22"/>
        <n v="223.35"/>
        <n v="345.58"/>
        <n v="556.57"/>
        <n v="457.23"/>
        <n v="564.22"/>
        <n v="785.66"/>
        <n v="456.85"/>
        <n v="653.58"/>
        <n v="552.33"/>
        <n v="245.35"/>
        <n v="457.55"/>
        <n v="365.83"/>
        <n v="452.58"/>
        <n v="555.22"/>
        <n v="635.52"/>
        <n v="365.89"/>
        <n v="563.28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B5:J52" sheet="Z8_res"/>
  </cacheSource>
  <cacheFields>
    <cacheField name="ID porudžbine" numFmtId="0">
      <sharedItems containsSemiMixedTypes="0" containsString="0" containsNumber="1" containsInteger="1">
        <n v="10001.0"/>
        <n v="10002.0"/>
        <n v="10003.0"/>
        <n v="10004.0"/>
        <n v="10005.0"/>
        <n v="10006.0"/>
        <n v="10007.0"/>
        <n v="10008.0"/>
        <n v="10009.0"/>
        <n v="10010.0"/>
        <n v="10011.0"/>
        <n v="10012.0"/>
        <n v="10013.0"/>
        <n v="10014.0"/>
        <n v="10080.0"/>
        <n v="10016.0"/>
        <n v="10017.0"/>
        <n v="10018.0"/>
        <n v="10019.0"/>
        <n v="10020.0"/>
        <n v="10021.0"/>
        <n v="10022.0"/>
        <n v="10023.0"/>
        <n v="10024.0"/>
        <n v="10025.0"/>
        <n v="10026.0"/>
        <n v="10027.0"/>
        <n v="10028.0"/>
        <n v="10029.0"/>
        <n v="10030.0"/>
        <n v="10031.0"/>
        <n v="10032.0"/>
        <n v="10033.0"/>
        <n v="10034.0"/>
        <n v="10035.0"/>
        <n v="10036.0"/>
        <n v="10037.0"/>
        <n v="10038.0"/>
        <n v="10039.0"/>
        <n v="10040.0"/>
        <n v="10041.0"/>
        <n v="10042.0"/>
        <n v="10043.0"/>
        <n v="10044.0"/>
        <n v="10045.0"/>
        <n v="10046.0"/>
        <n v="10047.0"/>
      </sharedItems>
    </cacheField>
    <cacheField name="Datum porudžbine">
      <sharedItems containsDate="1" containsMixedTypes="1">
        <d v="2017-01-05T00:00:00Z"/>
        <d v="2017-01-06T00:00:00Z"/>
        <d v="2017-01-13T00:00:00Z"/>
        <s v="80.1.2017"/>
        <d v="2017-01-22T00:00:00Z"/>
        <d v="2017-01-23T00:00:00Z"/>
        <d v="2017-01-30T00:00:00Z"/>
        <d v="2017-02-01T00:00:00Z"/>
        <d v="2017-02-07T00:00:00Z"/>
        <d v="2017-02-09T00:00:00Z"/>
        <d v="2017-02-16T00:00:00Z"/>
        <d v="2017-02-18T00:00:00Z"/>
        <d v="2017-02-24T00:00:00Z"/>
        <d v="2017-02-26T00:00:00Z"/>
        <d v="2017-03-05T00:00:00Z"/>
        <d v="2017-03-07T00:00:00Z"/>
        <d v="2017-03-13T00:00:00Z"/>
        <s v="80.3.2017"/>
        <d v="2017-03-22T00:00:00Z"/>
        <d v="2017-03-24T00:00:00Z"/>
        <d v="2017-03-30T00:00:00Z"/>
        <d v="2017-04-01T00:00:00Z"/>
        <d v="2017-04-08T00:00:00Z"/>
        <d v="2017-04-10T00:00:00Z"/>
        <d v="2017-04-16T00:00:00Z"/>
        <d v="2017-04-18T00:00:00Z"/>
        <d v="2017-04-25T00:00:00Z"/>
        <d v="2017-04-27T00:00:00Z"/>
        <d v="2017-05-03T00:00:00Z"/>
        <d v="2017-05-05T00:00:00Z"/>
        <d v="2017-05-12T00:00:00Z"/>
        <d v="2017-05-14T00:00:00Z"/>
        <d v="2017-05-20T00:00:00Z"/>
        <d v="2017-05-22T00:00:00Z"/>
        <d v="2017-05-29T00:00:00Z"/>
        <d v="2017-05-31T00:00:00Z"/>
        <d v="2017-06-06T00:00:00Z"/>
        <d v="2017-06-08T00:00:00Z"/>
        <s v="80.6.2017"/>
        <d v="2017-06-17T00:00:00Z"/>
        <d v="2017-06-23T00:00:00Z"/>
        <d v="2017-06-25T00:00:00Z"/>
        <d v="2017-07-02T00:00:00Z"/>
        <d v="2017-07-04T00:00:00Z"/>
        <d v="2017-07-10T00:00:00Z"/>
        <d v="2017-07-12T00:00:00Z"/>
        <d v="2017-07-19T00:00:00Z"/>
      </sharedItems>
    </cacheField>
    <cacheField name="Mesec porudžbine" numFmtId="0">
      <sharedItems>
        <s v="jan"/>
        <s v="feb"/>
        <s v="mar"/>
        <s v="apr"/>
        <s v="maj"/>
        <s v="jun"/>
        <s v="jul"/>
      </sharedItems>
    </cacheField>
    <cacheField name="Region" numFmtId="0">
      <sharedItems>
        <s v="Vojvodina"/>
        <s v="Istočna Srbija"/>
        <s v="Zapadna Srbija"/>
      </sharedItems>
    </cacheField>
    <cacheField name="Radnik" numFmtId="0">
      <sharedItems>
        <s v="Perić"/>
        <s v="Anđelić"/>
        <s v="Tomić"/>
        <s v="Dokić"/>
        <s v="Milić"/>
        <s v="Stanković"/>
        <s v="Kovačević"/>
        <s v="Bogdanović"/>
        <s v="Hajduković"/>
        <s v="Todorović"/>
        <s v="Morgan"/>
      </sharedItems>
    </cacheField>
    <cacheField name="Stavka" numFmtId="0">
      <sharedItems>
        <s v="Sveska"/>
        <s v="Olovka"/>
        <s v="Drvene bojice"/>
        <s v="Hemijska olovka"/>
        <s v="Ranac"/>
      </sharedItems>
    </cacheField>
    <cacheField name="Količina" numFmtId="0">
      <sharedItems containsSemiMixedTypes="0" containsString="0" containsNumber="1" containsInteger="1">
        <n v="94.0"/>
        <n v="95.0"/>
        <n v="67.0"/>
        <n v="46.0"/>
        <n v="28.0"/>
        <n v="50.0"/>
        <n v="16.0"/>
        <n v="87.0"/>
        <n v="36.0"/>
        <n v="4.0"/>
        <n v="27.0"/>
        <n v="64.0"/>
        <n v="7.0"/>
        <n v="56.0"/>
        <n v="80.0"/>
        <n v="60.0"/>
        <n v="96.0"/>
        <n v="66.0"/>
        <n v="75.0"/>
        <n v="90.0"/>
        <n v="74.0"/>
        <n v="53.0"/>
        <n v="32.0"/>
        <n v="5.0"/>
        <n v="62.0"/>
        <n v="29.0"/>
      </sharedItems>
    </cacheField>
    <cacheField name="Cena" numFmtId="0">
      <sharedItems containsSemiMixedTypes="0" containsString="0" containsNumber="1">
        <n v="55.99"/>
        <n v="25.99"/>
        <n v="23.99"/>
        <n v="50.99"/>
        <n v="48.99"/>
        <n v="80.99"/>
        <n v="80.0"/>
        <n v="34.99"/>
        <n v="5000.0"/>
        <n v="68.99"/>
        <n v="45.99"/>
      </sharedItems>
    </cacheField>
    <cacheField name="Ukupno" numFmtId="0">
      <sharedItems containsSemiMixedTypes="0" containsString="0" containsNumber="1">
        <n v="5263.06"/>
        <n v="2469.0499999999997"/>
        <n v="1607.33"/>
        <n v="2345.54"/>
        <n v="1371.72"/>
        <n v="2799.5"/>
        <n v="1295.84"/>
        <n v="6960.0"/>
        <n v="1763.64"/>
        <n v="1427.72"/>
        <n v="195.96"/>
        <n v="1511.73"/>
        <n v="3263.36"/>
        <n v="391.93"/>
        <n v="1959.44"/>
        <n v="4479.2"/>
        <n v="2449.5"/>
        <n v="2939.4"/>
        <n v="4703.04"/>
        <n v="1715.34"/>
        <n v="1949.2499999999998"/>
        <n v="4409.1"/>
        <n v="5993.259999999999"/>
        <n v="1271.47"/>
        <n v="831.68"/>
        <n v="4079.2000000000003"/>
        <n v="3059.4"/>
        <n v="25000.0"/>
        <n v="4277.38"/>
        <n v="1333.71"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Z7_Pivot_tabela" cacheId="0" dataCaption="" compact="0" compactData="0">
  <location ref="A1:F7" firstHeaderRow="0" firstDataRow="1" firstDataCol="1"/>
  <pivotFields>
    <pivotField name="Mesec" axis="axisRow" compact="0" outline="0" multipleItemSelectionAllowed="1" showAll="0" sortType="ascending">
      <items>
        <item x="3"/>
        <item x="1"/>
        <item x="0"/>
        <item x="2"/>
        <item t="default"/>
      </items>
    </pivotField>
    <pivotField name="Region" axis="axisCol" compact="0" outline="0" multipleItemSelectionAllowed="1" showAll="0" sortType="ascending">
      <items>
        <item x="3"/>
        <item x="1"/>
        <item x="0"/>
        <item x="2"/>
        <item t="default"/>
      </items>
    </pivotField>
    <pivotField name="Prodaja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</pivotFields>
  <rowFields>
    <field x="0"/>
  </rowFields>
  <colFields>
    <field x="1"/>
  </colFields>
  <dataFields>
    <dataField name="SUM of Prodaja" fld="2" baseField="0"/>
  </dataFields>
</pivotTableDefinition>
</file>

<file path=xl/pivotTables/pivotTable2.xml><?xml version="1.0" encoding="utf-8"?>
<pivotTableDefinition xmlns="http://schemas.openxmlformats.org/spreadsheetml/2006/main" name="Z8_Pivot_tabela" cacheId="1" dataCaption="" compact="0" compactData="0">
  <location ref="A3:F9" firstHeaderRow="0" firstDataRow="2" firstDataCol="1" rowPageCount="1" colPageCount="1"/>
  <pivotFields>
    <pivotField name="ID porudžbin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t="default"/>
      </items>
    </pivotField>
    <pivotField name="Datum porudžbine" axis="axisPage" compact="0" outline="0" multipleItemSelectionAllowed="1" showAll="0">
      <items>
        <item h="1" x="0"/>
        <item h="1" x="1"/>
        <item h="1" x="2"/>
        <item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x="38"/>
        <item h="1" x="39"/>
        <item h="1" x="40"/>
        <item h="1" x="41"/>
        <item h="1" x="42"/>
        <item h="1" x="43"/>
        <item h="1" x="44"/>
        <item h="1" x="45"/>
        <item h="1" x="46"/>
        <item t="default"/>
      </items>
    </pivotField>
    <pivotField name="Mesec porudžbine" axis="axisCol" compact="0" outline="0" multipleItemSelectionAllowed="1" showAll="0" sortType="ascending">
      <items>
        <item x="3"/>
        <item x="1"/>
        <item x="0"/>
        <item x="6"/>
        <item x="5"/>
        <item x="4"/>
        <item x="2"/>
        <item t="default"/>
      </items>
    </pivotField>
    <pivotField name="Region" axis="axisRow" compact="0" outline="0" multipleItemSelectionAllowed="1" showAll="0" sortType="ascending">
      <items>
        <item sd="0" x="1"/>
        <item x="0"/>
        <item x="2"/>
        <item t="default"/>
      </items>
    </pivotField>
    <pivotField name="Radnik" axis="axisRow" compact="0" outline="0" multipleItemSelectionAllowed="1" showAll="0" sortType="ascending">
      <items>
        <item x="1"/>
        <item x="7"/>
        <item x="3"/>
        <item x="8"/>
        <item x="6"/>
        <item x="4"/>
        <item x="10"/>
        <item x="0"/>
        <item x="5"/>
        <item x="9"/>
        <item x="2"/>
        <item t="default"/>
      </items>
    </pivotField>
    <pivotField name="Stavka" compact="0" outline="0" multipleItemSelectionAllowed="1" showAll="0">
      <items>
        <item x="0"/>
        <item x="1"/>
        <item x="2"/>
        <item x="3"/>
        <item x="4"/>
        <item t="default"/>
      </items>
    </pivotField>
    <pivotField name="Količina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name="Cena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Ukupno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</pivotFields>
  <rowFields>
    <field x="3"/>
    <field x="4"/>
  </rowFields>
  <colFields>
    <field x="2"/>
  </colFields>
  <pageFields>
    <pageField fld="1"/>
  </pageFields>
  <dataFields>
    <dataField name="SUM of Ukupno" fld="8" baseField="0"/>
  </dataFields>
</pivotTableDefinition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.v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4.xml"/><Relationship Id="rId3" Type="http://schemas.openxmlformats.org/officeDocument/2006/relationships/vmlDrawing" Target="../drawings/vmlDrawing2.v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pivotTable" Target="../pivotTables/pivotTable1.xml"/><Relationship Id="rId3" Type="http://schemas.openxmlformats.org/officeDocument/2006/relationships/drawing" Target="../drawings/drawing15.xml"/><Relationship Id="rId4" Type="http://schemas.openxmlformats.org/officeDocument/2006/relationships/vmlDrawing" Target="../drawings/vmlDrawing3.v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pivotTable" Target="../pivotTables/pivotTable2.xml"/><Relationship Id="rId3" Type="http://schemas.openxmlformats.org/officeDocument/2006/relationships/drawing" Target="../drawings/drawing18.xml"/><Relationship Id="rId4" Type="http://schemas.openxmlformats.org/officeDocument/2006/relationships/vmlDrawing" Target="../drawings/vmlDrawing4.v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4.38"/>
    <col customWidth="1" min="3" max="3" width="23.38"/>
    <col customWidth="1" min="4" max="4" width="18.0"/>
    <col customWidth="1" min="5" max="5" width="27.38"/>
    <col customWidth="1" min="6" max="26" width="14.38"/>
  </cols>
  <sheetData>
    <row r="1" ht="15.75" customHeight="1"/>
    <row r="2" ht="15.75" customHeight="1">
      <c r="C2" s="1" t="s">
        <v>0</v>
      </c>
      <c r="D2" s="1" t="s">
        <v>1</v>
      </c>
      <c r="E2" s="1" t="s">
        <v>2</v>
      </c>
      <c r="G2" s="2" t="s">
        <v>3</v>
      </c>
      <c r="H2" s="3"/>
    </row>
    <row r="3" ht="15.75" customHeight="1">
      <c r="C3" s="4" t="s">
        <v>4</v>
      </c>
      <c r="D3" s="5">
        <v>15.0</v>
      </c>
      <c r="E3" s="4"/>
      <c r="G3" s="6" t="s">
        <v>5</v>
      </c>
      <c r="H3" s="3"/>
    </row>
    <row r="4" ht="15.75" customHeight="1">
      <c r="C4" s="4" t="s">
        <v>6</v>
      </c>
      <c r="D4" s="5">
        <v>18.0</v>
      </c>
      <c r="E4" s="4"/>
    </row>
    <row r="5" ht="15.75" customHeight="1">
      <c r="C5" s="4" t="s">
        <v>7</v>
      </c>
      <c r="D5" s="5">
        <v>38.0</v>
      </c>
      <c r="E5" s="4"/>
    </row>
    <row r="6" ht="15.75" customHeight="1">
      <c r="C6" s="4" t="s">
        <v>8</v>
      </c>
      <c r="D6" s="5">
        <v>25.0</v>
      </c>
      <c r="E6" s="4"/>
    </row>
    <row r="7" ht="15.75" customHeight="1">
      <c r="C7" s="4" t="s">
        <v>9</v>
      </c>
      <c r="D7" s="5">
        <v>49.0</v>
      </c>
      <c r="E7" s="4"/>
    </row>
    <row r="8" ht="15.75" customHeight="1">
      <c r="C8" s="4" t="s">
        <v>10</v>
      </c>
      <c r="D8" s="5">
        <v>8.0</v>
      </c>
      <c r="E8" s="4"/>
    </row>
    <row r="9" ht="15.75" customHeight="1">
      <c r="C9" s="4" t="s">
        <v>11</v>
      </c>
      <c r="D9" s="5">
        <v>17.0</v>
      </c>
      <c r="E9" s="4"/>
    </row>
    <row r="10" ht="15.75" customHeight="1">
      <c r="C10" s="4" t="s">
        <v>12</v>
      </c>
      <c r="D10" s="5">
        <v>25.0</v>
      </c>
      <c r="E10" s="4"/>
    </row>
    <row r="11" ht="15.75" customHeight="1">
      <c r="C11" s="4" t="s">
        <v>13</v>
      </c>
      <c r="D11" s="5">
        <v>25.0</v>
      </c>
      <c r="E11" s="4"/>
    </row>
    <row r="12" ht="15.75" customHeight="1">
      <c r="C12" s="4" t="s">
        <v>14</v>
      </c>
      <c r="D12" s="5">
        <v>40.0</v>
      </c>
      <c r="E12" s="4"/>
    </row>
    <row r="13" ht="15.75" customHeight="1">
      <c r="C13" s="4" t="s">
        <v>15</v>
      </c>
      <c r="D13" s="5">
        <v>15.0</v>
      </c>
      <c r="E13" s="4"/>
    </row>
    <row r="14" ht="15.75" customHeight="1"/>
    <row r="15" ht="65.25" customHeight="1">
      <c r="C15" s="7" t="s">
        <v>16</v>
      </c>
      <c r="D15" s="8"/>
      <c r="E15" s="9"/>
    </row>
    <row r="16" ht="17.25" customHeight="1">
      <c r="C16" s="10"/>
      <c r="D16" s="10"/>
      <c r="E16" s="10"/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C15:E15"/>
  </mergeCell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3" width="14.38"/>
    <col customWidth="1" min="4" max="5" width="14.88"/>
    <col customWidth="1" min="6" max="26" width="14.38"/>
  </cols>
  <sheetData>
    <row r="1" ht="15.75" customHeight="1"/>
    <row r="2" ht="15.75" customHeight="1"/>
    <row r="3" ht="23.25" customHeight="1">
      <c r="C3" s="47" t="s">
        <v>76</v>
      </c>
      <c r="D3" s="16">
        <f>SUM(D6:D11)</f>
        <v>40</v>
      </c>
      <c r="E3" s="48"/>
    </row>
    <row r="4" ht="12.75" customHeight="1">
      <c r="C4" s="49"/>
      <c r="D4" s="49"/>
      <c r="E4" s="50"/>
    </row>
    <row r="5" ht="31.5" customHeight="1">
      <c r="C5" s="47" t="s">
        <v>77</v>
      </c>
      <c r="D5" s="47" t="s">
        <v>78</v>
      </c>
      <c r="E5" s="51" t="s">
        <v>79</v>
      </c>
    </row>
    <row r="6" ht="15.75" customHeight="1">
      <c r="C6" s="19" t="s">
        <v>80</v>
      </c>
      <c r="D6" s="19">
        <v>7.0</v>
      </c>
      <c r="E6" s="52">
        <f t="shared" ref="E6:E11" si="1">D6/$D$3</f>
        <v>0.175</v>
      </c>
    </row>
    <row r="7" ht="15.75" customHeight="1">
      <c r="C7" s="19" t="s">
        <v>81</v>
      </c>
      <c r="D7" s="19">
        <v>17.0</v>
      </c>
      <c r="E7" s="52">
        <f t="shared" si="1"/>
        <v>0.425</v>
      </c>
    </row>
    <row r="8" ht="15.75" customHeight="1">
      <c r="C8" s="19" t="s">
        <v>82</v>
      </c>
      <c r="D8" s="19">
        <v>3.0</v>
      </c>
      <c r="E8" s="52">
        <f t="shared" si="1"/>
        <v>0.075</v>
      </c>
    </row>
    <row r="9" ht="15.75" customHeight="1">
      <c r="C9" s="19" t="s">
        <v>83</v>
      </c>
      <c r="D9" s="19">
        <v>2.0</v>
      </c>
      <c r="E9" s="52">
        <f t="shared" si="1"/>
        <v>0.05</v>
      </c>
    </row>
    <row r="10" ht="15.75" customHeight="1">
      <c r="C10" s="19" t="s">
        <v>84</v>
      </c>
      <c r="D10" s="19">
        <v>9.0</v>
      </c>
      <c r="E10" s="52">
        <f t="shared" si="1"/>
        <v>0.225</v>
      </c>
    </row>
    <row r="11" ht="15.75" customHeight="1">
      <c r="C11" s="19" t="s">
        <v>85</v>
      </c>
      <c r="D11" s="19">
        <v>2.0</v>
      </c>
      <c r="E11" s="52">
        <f t="shared" si="1"/>
        <v>0.05</v>
      </c>
    </row>
    <row r="12" ht="15.75" customHeight="1">
      <c r="C12" s="23"/>
      <c r="D12" s="23"/>
      <c r="E12" s="23"/>
    </row>
    <row r="13" ht="15.75" customHeight="1">
      <c r="C13" s="23"/>
      <c r="D13" s="23"/>
      <c r="E13" s="23"/>
    </row>
    <row r="14" ht="39.0" customHeight="1">
      <c r="C14" s="53" t="s">
        <v>86</v>
      </c>
      <c r="D14" s="8"/>
      <c r="E14" s="9"/>
    </row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C14:E14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8" width="14.38"/>
    <col customWidth="1" min="9" max="9" width="24.13"/>
    <col customWidth="1" min="10" max="10" width="14.38"/>
    <col customWidth="1" min="11" max="11" width="62.25"/>
    <col customWidth="1" min="12" max="12" width="18.88"/>
    <col customWidth="1" min="13" max="26" width="14.38"/>
  </cols>
  <sheetData>
    <row r="1" ht="15.75" customHeight="1"/>
    <row r="2" ht="15.75" customHeight="1">
      <c r="B2" s="54" t="s">
        <v>87</v>
      </c>
      <c r="C2" s="54" t="s">
        <v>88</v>
      </c>
      <c r="D2" s="54" t="s">
        <v>89</v>
      </c>
      <c r="E2" s="54" t="s">
        <v>90</v>
      </c>
      <c r="F2" s="54" t="s">
        <v>91</v>
      </c>
      <c r="G2" s="54" t="s">
        <v>92</v>
      </c>
      <c r="H2" s="54" t="s">
        <v>93</v>
      </c>
      <c r="I2" s="54" t="s">
        <v>94</v>
      </c>
      <c r="K2" s="55" t="s">
        <v>95</v>
      </c>
      <c r="L2" s="56"/>
    </row>
    <row r="3" ht="15.75" customHeight="1">
      <c r="B3" s="43">
        <v>1.0</v>
      </c>
      <c r="C3" s="43" t="s">
        <v>96</v>
      </c>
      <c r="D3" s="43" t="s">
        <v>97</v>
      </c>
      <c r="E3" s="43" t="s">
        <v>98</v>
      </c>
      <c r="F3" s="43" t="s">
        <v>99</v>
      </c>
      <c r="G3" s="43">
        <v>28.0</v>
      </c>
      <c r="H3" s="43" t="s">
        <v>100</v>
      </c>
      <c r="I3" s="57">
        <v>55000.0</v>
      </c>
      <c r="K3" s="58" t="s">
        <v>101</v>
      </c>
      <c r="L3" s="59"/>
    </row>
    <row r="4" ht="15.75" customHeight="1">
      <c r="B4" s="43">
        <v>2.0</v>
      </c>
      <c r="C4" s="43" t="s">
        <v>102</v>
      </c>
      <c r="D4" s="43" t="s">
        <v>103</v>
      </c>
      <c r="E4" s="43" t="s">
        <v>98</v>
      </c>
      <c r="F4" s="43" t="s">
        <v>104</v>
      </c>
      <c r="G4" s="43">
        <v>36.0</v>
      </c>
      <c r="H4" s="43" t="s">
        <v>100</v>
      </c>
      <c r="I4" s="57">
        <v>60000.0</v>
      </c>
      <c r="K4" s="60"/>
      <c r="L4" s="61"/>
    </row>
    <row r="5" ht="15.75" customHeight="1">
      <c r="B5" s="43">
        <v>3.0</v>
      </c>
      <c r="C5" s="43" t="s">
        <v>105</v>
      </c>
      <c r="D5" s="43" t="s">
        <v>106</v>
      </c>
      <c r="E5" s="43" t="s">
        <v>98</v>
      </c>
      <c r="F5" s="43" t="s">
        <v>107</v>
      </c>
      <c r="G5" s="43">
        <v>43.0</v>
      </c>
      <c r="H5" s="43" t="s">
        <v>108</v>
      </c>
      <c r="I5" s="57">
        <v>65000.0</v>
      </c>
      <c r="K5" s="62" t="s">
        <v>109</v>
      </c>
      <c r="L5" s="63"/>
    </row>
    <row r="6" ht="15.75" customHeight="1">
      <c r="B6" s="43">
        <v>4.0</v>
      </c>
      <c r="C6" s="43" t="s">
        <v>110</v>
      </c>
      <c r="D6" s="43" t="s">
        <v>111</v>
      </c>
      <c r="E6" s="43" t="s">
        <v>98</v>
      </c>
      <c r="F6" s="43" t="s">
        <v>112</v>
      </c>
      <c r="G6" s="43">
        <v>55.0</v>
      </c>
      <c r="H6" s="43" t="s">
        <v>113</v>
      </c>
      <c r="I6" s="57">
        <v>51000.0</v>
      </c>
      <c r="K6" s="60"/>
      <c r="L6" s="61"/>
    </row>
    <row r="7" ht="15.75" customHeight="1">
      <c r="B7" s="43">
        <v>7.0</v>
      </c>
      <c r="C7" s="43" t="s">
        <v>114</v>
      </c>
      <c r="D7" s="43" t="s">
        <v>115</v>
      </c>
      <c r="E7" s="43" t="s">
        <v>98</v>
      </c>
      <c r="F7" s="43" t="s">
        <v>116</v>
      </c>
      <c r="G7" s="43">
        <v>39.0</v>
      </c>
      <c r="H7" s="43" t="s">
        <v>117</v>
      </c>
      <c r="I7" s="57">
        <v>57000.0</v>
      </c>
      <c r="K7" s="62" t="s">
        <v>118</v>
      </c>
      <c r="L7" s="63"/>
    </row>
    <row r="8" ht="15.75" customHeight="1">
      <c r="B8" s="43">
        <v>8.0</v>
      </c>
      <c r="C8" s="43" t="s">
        <v>119</v>
      </c>
      <c r="D8" s="43" t="s">
        <v>120</v>
      </c>
      <c r="E8" s="43" t="s">
        <v>98</v>
      </c>
      <c r="F8" s="43" t="s">
        <v>107</v>
      </c>
      <c r="G8" s="43">
        <v>24.0</v>
      </c>
      <c r="H8" s="43" t="s">
        <v>108</v>
      </c>
      <c r="I8" s="57">
        <v>68000.0</v>
      </c>
      <c r="K8" s="60"/>
      <c r="L8" s="61"/>
    </row>
    <row r="9" ht="15.75" customHeight="1">
      <c r="B9" s="43">
        <v>9.0</v>
      </c>
      <c r="C9" s="43" t="s">
        <v>119</v>
      </c>
      <c r="D9" s="43" t="s">
        <v>121</v>
      </c>
      <c r="E9" s="43" t="s">
        <v>98</v>
      </c>
      <c r="F9" s="43" t="s">
        <v>107</v>
      </c>
      <c r="G9" s="43">
        <v>34.0</v>
      </c>
      <c r="H9" s="43" t="s">
        <v>113</v>
      </c>
      <c r="I9" s="57">
        <v>77000.0</v>
      </c>
      <c r="K9" s="62" t="s">
        <v>122</v>
      </c>
      <c r="L9" s="63"/>
    </row>
    <row r="10" ht="15.75" customHeight="1">
      <c r="B10" s="43">
        <v>14.0</v>
      </c>
      <c r="C10" s="43" t="s">
        <v>123</v>
      </c>
      <c r="D10" s="43" t="s">
        <v>124</v>
      </c>
      <c r="E10" s="43" t="s">
        <v>125</v>
      </c>
      <c r="F10" s="43" t="s">
        <v>112</v>
      </c>
      <c r="G10" s="43">
        <v>29.0</v>
      </c>
      <c r="H10" s="43" t="s">
        <v>117</v>
      </c>
      <c r="I10" s="57">
        <v>48000.0</v>
      </c>
      <c r="K10" s="60"/>
      <c r="L10" s="61"/>
    </row>
    <row r="11" ht="15.75" customHeight="1">
      <c r="B11" s="43">
        <v>15.0</v>
      </c>
      <c r="C11" s="43" t="s">
        <v>126</v>
      </c>
      <c r="D11" s="43" t="s">
        <v>127</v>
      </c>
      <c r="E11" s="43" t="s">
        <v>98</v>
      </c>
      <c r="F11" s="43" t="s">
        <v>128</v>
      </c>
      <c r="G11" s="43">
        <v>39.0</v>
      </c>
      <c r="H11" s="43" t="s">
        <v>117</v>
      </c>
      <c r="I11" s="57">
        <v>75000.0</v>
      </c>
      <c r="K11" s="62" t="s">
        <v>129</v>
      </c>
      <c r="L11" s="63"/>
    </row>
    <row r="12" ht="15.75" customHeight="1">
      <c r="B12" s="43">
        <v>16.0</v>
      </c>
      <c r="C12" s="43" t="s">
        <v>130</v>
      </c>
      <c r="D12" s="43" t="s">
        <v>131</v>
      </c>
      <c r="E12" s="43" t="s">
        <v>125</v>
      </c>
      <c r="F12" s="43" t="s">
        <v>132</v>
      </c>
      <c r="G12" s="43">
        <v>44.0</v>
      </c>
      <c r="H12" s="43" t="s">
        <v>133</v>
      </c>
      <c r="I12" s="57">
        <v>53000.0</v>
      </c>
      <c r="K12" s="60"/>
      <c r="L12" s="61"/>
    </row>
    <row r="13" ht="15.75" customHeight="1">
      <c r="B13" s="43">
        <v>17.0</v>
      </c>
      <c r="C13" s="43" t="s">
        <v>134</v>
      </c>
      <c r="D13" s="43" t="s">
        <v>135</v>
      </c>
      <c r="E13" s="43" t="s">
        <v>98</v>
      </c>
      <c r="F13" s="43" t="s">
        <v>132</v>
      </c>
      <c r="G13" s="43">
        <v>29.0</v>
      </c>
      <c r="H13" s="43" t="s">
        <v>133</v>
      </c>
      <c r="I13" s="57">
        <v>81000.0</v>
      </c>
      <c r="K13" s="62" t="s">
        <v>136</v>
      </c>
      <c r="L13" s="63"/>
    </row>
    <row r="14" ht="15.75" customHeight="1">
      <c r="B14" s="43">
        <v>18.0</v>
      </c>
      <c r="C14" s="43" t="s">
        <v>134</v>
      </c>
      <c r="D14" s="43" t="s">
        <v>137</v>
      </c>
      <c r="E14" s="43" t="s">
        <v>98</v>
      </c>
      <c r="F14" s="43" t="s">
        <v>138</v>
      </c>
      <c r="G14" s="43">
        <v>36.0</v>
      </c>
      <c r="H14" s="43" t="s">
        <v>113</v>
      </c>
      <c r="I14" s="57">
        <v>79000.0</v>
      </c>
      <c r="K14" s="60"/>
      <c r="L14" s="61"/>
    </row>
    <row r="15" ht="15.75" customHeight="1">
      <c r="B15" s="43">
        <v>19.0</v>
      </c>
      <c r="C15" s="43" t="s">
        <v>139</v>
      </c>
      <c r="D15" s="43" t="s">
        <v>140</v>
      </c>
      <c r="E15" s="43" t="s">
        <v>98</v>
      </c>
      <c r="F15" s="43" t="s">
        <v>141</v>
      </c>
      <c r="G15" s="43">
        <v>45.0</v>
      </c>
      <c r="H15" s="43" t="s">
        <v>108</v>
      </c>
      <c r="I15" s="57">
        <v>72000.0</v>
      </c>
      <c r="K15" s="62" t="s">
        <v>142</v>
      </c>
      <c r="L15" s="63"/>
    </row>
    <row r="16" ht="15.75" customHeight="1">
      <c r="B16" s="43">
        <v>20.0</v>
      </c>
      <c r="C16" s="43" t="s">
        <v>143</v>
      </c>
      <c r="D16" s="43" t="s">
        <v>103</v>
      </c>
      <c r="E16" s="43" t="s">
        <v>125</v>
      </c>
      <c r="F16" s="43" t="s">
        <v>138</v>
      </c>
      <c r="G16" s="43">
        <v>40.0</v>
      </c>
      <c r="H16" s="43" t="s">
        <v>108</v>
      </c>
      <c r="I16" s="57">
        <v>59000.0</v>
      </c>
      <c r="K16" s="60"/>
      <c r="L16" s="61"/>
    </row>
    <row r="17" ht="15.75" customHeight="1">
      <c r="K17" s="62" t="s">
        <v>144</v>
      </c>
      <c r="L17" s="63"/>
    </row>
    <row r="18" ht="15.75" customHeight="1">
      <c r="K18" s="60"/>
      <c r="L18" s="61"/>
    </row>
    <row r="19" ht="15.75" customHeight="1">
      <c r="K19" s="62" t="s">
        <v>145</v>
      </c>
      <c r="L19" s="64"/>
    </row>
    <row r="20" ht="15.75" customHeight="1">
      <c r="K20" s="60"/>
      <c r="L20" s="61"/>
    </row>
    <row r="21" ht="15.75" customHeight="1">
      <c r="K21" s="62" t="s">
        <v>146</v>
      </c>
      <c r="L21" s="63"/>
    </row>
    <row r="22" ht="15.75" customHeight="1">
      <c r="K22" s="60"/>
      <c r="L22" s="61"/>
    </row>
    <row r="23" ht="15.75" customHeight="1">
      <c r="K23" s="62" t="s">
        <v>147</v>
      </c>
      <c r="L23" s="63"/>
    </row>
    <row r="24" ht="15.75" customHeight="1">
      <c r="K24" s="60"/>
      <c r="L24" s="61"/>
    </row>
    <row r="25" ht="15.75" customHeight="1">
      <c r="K25" s="62" t="s">
        <v>148</v>
      </c>
      <c r="L25" s="63"/>
    </row>
    <row r="26" ht="15.75" customHeight="1">
      <c r="K26" s="60"/>
      <c r="L26" s="61"/>
    </row>
    <row r="27" ht="15.75" customHeight="1">
      <c r="K27" s="62" t="s">
        <v>149</v>
      </c>
      <c r="L27" s="64"/>
    </row>
    <row r="28" ht="15.75" customHeight="1">
      <c r="K28" s="60"/>
      <c r="L28" s="61"/>
    </row>
    <row r="29" ht="15.75" customHeight="1">
      <c r="K29" s="62" t="s">
        <v>150</v>
      </c>
      <c r="L29" s="63"/>
    </row>
    <row r="30" ht="15.75" customHeight="1">
      <c r="K30" s="60"/>
      <c r="L30" s="61"/>
    </row>
    <row r="31" ht="15.75" customHeight="1">
      <c r="K31" s="62" t="s">
        <v>151</v>
      </c>
      <c r="L31" s="63"/>
    </row>
    <row r="32" ht="15.75" customHeight="1">
      <c r="K32" s="60"/>
      <c r="L32" s="61"/>
    </row>
    <row r="33" ht="15.75" customHeight="1">
      <c r="K33" s="62" t="s">
        <v>152</v>
      </c>
      <c r="L33" s="63"/>
    </row>
    <row r="34" ht="15.75" customHeight="1">
      <c r="K34" s="60"/>
      <c r="L34" s="61"/>
    </row>
    <row r="35" ht="15.75" customHeight="1">
      <c r="K35" s="62" t="s">
        <v>153</v>
      </c>
      <c r="L35" s="63"/>
    </row>
    <row r="36" ht="15.75" customHeight="1">
      <c r="K36" s="60"/>
      <c r="L36" s="61"/>
    </row>
    <row r="37" ht="15.75" customHeight="1">
      <c r="K37" s="62" t="s">
        <v>154</v>
      </c>
      <c r="L37" s="63"/>
    </row>
    <row r="38" ht="15.75" customHeight="1">
      <c r="K38" s="60"/>
      <c r="L38" s="61"/>
    </row>
    <row r="39" ht="15.75" customHeight="1">
      <c r="K39" s="62" t="s">
        <v>155</v>
      </c>
      <c r="L39" s="63"/>
    </row>
    <row r="40" ht="15.75" customHeight="1">
      <c r="K40" s="60"/>
      <c r="L40" s="61"/>
    </row>
    <row r="41" ht="15.75" customHeight="1">
      <c r="K41" s="62" t="s">
        <v>156</v>
      </c>
      <c r="L41" s="63"/>
    </row>
    <row r="42" ht="15.75" customHeight="1">
      <c r="K42" s="60"/>
      <c r="L42" s="61"/>
    </row>
    <row r="43" ht="15.75" customHeight="1">
      <c r="K43" s="62" t="s">
        <v>157</v>
      </c>
      <c r="L43" s="63"/>
    </row>
    <row r="44" ht="15.75" customHeight="1">
      <c r="K44" s="60"/>
      <c r="L44" s="61"/>
    </row>
    <row r="45" ht="15.75" customHeight="1">
      <c r="K45" s="62" t="s">
        <v>158</v>
      </c>
      <c r="L45" s="63"/>
    </row>
    <row r="46" ht="15.75" customHeight="1">
      <c r="K46" s="60"/>
      <c r="L46" s="61"/>
    </row>
    <row r="47" ht="15.75" customHeight="1">
      <c r="K47" s="62" t="s">
        <v>159</v>
      </c>
      <c r="L47" s="63"/>
    </row>
    <row r="48" ht="15.75" customHeight="1">
      <c r="K48" s="60"/>
      <c r="L48" s="61"/>
    </row>
    <row r="49" ht="15.75" customHeight="1">
      <c r="K49" s="62" t="s">
        <v>160</v>
      </c>
      <c r="L49" s="63"/>
    </row>
    <row r="50" ht="15.75" customHeight="1">
      <c r="K50" s="60"/>
      <c r="L50" s="61"/>
    </row>
    <row r="51" ht="15.75" customHeight="1">
      <c r="K51" s="62" t="s">
        <v>161</v>
      </c>
      <c r="L51" s="64"/>
    </row>
    <row r="52" ht="15.75" customHeight="1">
      <c r="K52" s="60"/>
      <c r="L52" s="61"/>
    </row>
    <row r="53" ht="15.75" customHeight="1">
      <c r="K53" s="62" t="s">
        <v>162</v>
      </c>
      <c r="L53" s="64"/>
    </row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K2:L2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8" width="14.38"/>
    <col customWidth="1" min="9" max="9" width="20.38"/>
    <col customWidth="1" min="10" max="10" width="14.38"/>
    <col customWidth="1" min="11" max="11" width="65.13"/>
    <col customWidth="1" min="12" max="12" width="18.88"/>
    <col customWidth="1" min="13" max="15" width="14.38"/>
    <col customWidth="1" min="16" max="16" width="29.13"/>
    <col customWidth="1" min="17" max="26" width="14.38"/>
  </cols>
  <sheetData>
    <row r="1" ht="15.75" customHeight="1"/>
    <row r="2" ht="15.75" customHeight="1">
      <c r="B2" s="54" t="s">
        <v>87</v>
      </c>
      <c r="C2" s="54" t="s">
        <v>88</v>
      </c>
      <c r="D2" s="54" t="s">
        <v>89</v>
      </c>
      <c r="E2" s="54" t="s">
        <v>90</v>
      </c>
      <c r="F2" s="54" t="s">
        <v>91</v>
      </c>
      <c r="G2" s="54" t="s">
        <v>92</v>
      </c>
      <c r="H2" s="54" t="s">
        <v>93</v>
      </c>
      <c r="I2" s="54" t="s">
        <v>94</v>
      </c>
      <c r="K2" s="55" t="s">
        <v>95</v>
      </c>
      <c r="L2" s="56"/>
    </row>
    <row r="3" ht="15.75" customHeight="1">
      <c r="B3" s="43">
        <v>1.0</v>
      </c>
      <c r="C3" s="43" t="s">
        <v>96</v>
      </c>
      <c r="D3" s="43" t="s">
        <v>97</v>
      </c>
      <c r="E3" s="43" t="s">
        <v>98</v>
      </c>
      <c r="F3" s="43" t="s">
        <v>99</v>
      </c>
      <c r="G3" s="43">
        <v>28.0</v>
      </c>
      <c r="H3" s="43" t="s">
        <v>100</v>
      </c>
      <c r="I3" s="57">
        <v>55000.0</v>
      </c>
      <c r="K3" s="58" t="s">
        <v>101</v>
      </c>
      <c r="L3" s="59">
        <f>COUNTIF(F3:F16,"Beograd")</f>
        <v>3</v>
      </c>
    </row>
    <row r="4" ht="15.75" customHeight="1">
      <c r="B4" s="43">
        <v>2.0</v>
      </c>
      <c r="C4" s="43" t="s">
        <v>102</v>
      </c>
      <c r="D4" s="43" t="s">
        <v>103</v>
      </c>
      <c r="E4" s="43" t="s">
        <v>98</v>
      </c>
      <c r="F4" s="43" t="s">
        <v>104</v>
      </c>
      <c r="G4" s="43">
        <v>36.0</v>
      </c>
      <c r="H4" s="43" t="s">
        <v>100</v>
      </c>
      <c r="I4" s="57">
        <v>60000.0</v>
      </c>
      <c r="K4" s="60"/>
      <c r="L4" s="61"/>
    </row>
    <row r="5" ht="15.75" customHeight="1">
      <c r="B5" s="43">
        <v>3.0</v>
      </c>
      <c r="C5" s="43" t="s">
        <v>105</v>
      </c>
      <c r="D5" s="43" t="s">
        <v>106</v>
      </c>
      <c r="E5" s="43" t="s">
        <v>98</v>
      </c>
      <c r="F5" s="43" t="s">
        <v>107</v>
      </c>
      <c r="G5" s="43">
        <v>43.0</v>
      </c>
      <c r="H5" s="43" t="s">
        <v>108</v>
      </c>
      <c r="I5" s="57">
        <v>65000.0</v>
      </c>
      <c r="K5" s="62" t="s">
        <v>109</v>
      </c>
      <c r="L5" s="63">
        <f>COUNTIF(F3:F16,"Novi Sad")</f>
        <v>2</v>
      </c>
    </row>
    <row r="6" ht="15.75" customHeight="1">
      <c r="B6" s="43">
        <v>4.0</v>
      </c>
      <c r="C6" s="43" t="s">
        <v>110</v>
      </c>
      <c r="D6" s="43" t="s">
        <v>111</v>
      </c>
      <c r="E6" s="43" t="s">
        <v>98</v>
      </c>
      <c r="F6" s="43" t="s">
        <v>112</v>
      </c>
      <c r="G6" s="43">
        <v>55.0</v>
      </c>
      <c r="H6" s="43" t="s">
        <v>113</v>
      </c>
      <c r="I6" s="57">
        <v>51000.0</v>
      </c>
      <c r="K6" s="60"/>
      <c r="L6" s="61"/>
    </row>
    <row r="7" ht="15.75" customHeight="1">
      <c r="B7" s="43">
        <v>7.0</v>
      </c>
      <c r="C7" s="43" t="s">
        <v>114</v>
      </c>
      <c r="D7" s="43" t="s">
        <v>115</v>
      </c>
      <c r="E7" s="43" t="s">
        <v>98</v>
      </c>
      <c r="F7" s="43" t="s">
        <v>116</v>
      </c>
      <c r="G7" s="43">
        <v>39.0</v>
      </c>
      <c r="H7" s="43" t="s">
        <v>117</v>
      </c>
      <c r="I7" s="57">
        <v>57000.0</v>
      </c>
      <c r="K7" s="62" t="s">
        <v>118</v>
      </c>
      <c r="L7" s="63">
        <f>COUNTIF(C3:C16,"Boško")</f>
        <v>2</v>
      </c>
    </row>
    <row r="8" ht="15.75" customHeight="1">
      <c r="B8" s="43">
        <v>8.0</v>
      </c>
      <c r="C8" s="43" t="s">
        <v>119</v>
      </c>
      <c r="D8" s="43" t="s">
        <v>120</v>
      </c>
      <c r="E8" s="43" t="s">
        <v>98</v>
      </c>
      <c r="F8" s="43" t="s">
        <v>107</v>
      </c>
      <c r="G8" s="43">
        <v>24.0</v>
      </c>
      <c r="H8" s="43" t="s">
        <v>108</v>
      </c>
      <c r="I8" s="57">
        <v>68000.0</v>
      </c>
      <c r="K8" s="60"/>
      <c r="L8" s="61"/>
    </row>
    <row r="9" ht="15.75" customHeight="1">
      <c r="B9" s="43">
        <v>9.0</v>
      </c>
      <c r="C9" s="43" t="s">
        <v>119</v>
      </c>
      <c r="D9" s="43" t="s">
        <v>121</v>
      </c>
      <c r="E9" s="43" t="s">
        <v>98</v>
      </c>
      <c r="F9" s="43" t="s">
        <v>107</v>
      </c>
      <c r="G9" s="43">
        <v>34.0</v>
      </c>
      <c r="H9" s="43" t="s">
        <v>113</v>
      </c>
      <c r="I9" s="57">
        <v>77000.0</v>
      </c>
      <c r="K9" s="62" t="s">
        <v>122</v>
      </c>
      <c r="L9" s="63">
        <f>COUNTIF(D3:D16,"Mandić")</f>
        <v>2</v>
      </c>
    </row>
    <row r="10" ht="15.75" customHeight="1">
      <c r="B10" s="43">
        <v>14.0</v>
      </c>
      <c r="C10" s="43" t="s">
        <v>123</v>
      </c>
      <c r="D10" s="43" t="s">
        <v>124</v>
      </c>
      <c r="E10" s="43" t="s">
        <v>125</v>
      </c>
      <c r="F10" s="43" t="s">
        <v>112</v>
      </c>
      <c r="G10" s="43">
        <v>29.0</v>
      </c>
      <c r="H10" s="43" t="s">
        <v>117</v>
      </c>
      <c r="I10" s="57">
        <v>48000.0</v>
      </c>
      <c r="K10" s="60"/>
      <c r="L10" s="61"/>
    </row>
    <row r="11" ht="15.75" customHeight="1">
      <c r="B11" s="43">
        <v>15.0</v>
      </c>
      <c r="C11" s="43" t="s">
        <v>126</v>
      </c>
      <c r="D11" s="43" t="s">
        <v>127</v>
      </c>
      <c r="E11" s="43" t="s">
        <v>98</v>
      </c>
      <c r="F11" s="43" t="s">
        <v>128</v>
      </c>
      <c r="G11" s="43">
        <v>39.0</v>
      </c>
      <c r="H11" s="43" t="s">
        <v>117</v>
      </c>
      <c r="I11" s="57">
        <v>75000.0</v>
      </c>
      <c r="K11" s="62" t="s">
        <v>129</v>
      </c>
      <c r="L11" s="63">
        <f>COUNTIF(prz,"K*")</f>
        <v>2</v>
      </c>
      <c r="M11" s="65"/>
      <c r="N11" s="66" t="s">
        <v>163</v>
      </c>
      <c r="O11" s="67"/>
      <c r="P11" s="67"/>
    </row>
    <row r="12" ht="15.75" customHeight="1">
      <c r="B12" s="43">
        <v>16.0</v>
      </c>
      <c r="C12" s="43" t="s">
        <v>130</v>
      </c>
      <c r="D12" s="43" t="s">
        <v>131</v>
      </c>
      <c r="E12" s="43" t="s">
        <v>125</v>
      </c>
      <c r="F12" s="43" t="s">
        <v>132</v>
      </c>
      <c r="G12" s="43">
        <v>44.0</v>
      </c>
      <c r="H12" s="43" t="s">
        <v>133</v>
      </c>
      <c r="I12" s="57">
        <v>53000.0</v>
      </c>
      <c r="K12" s="60"/>
      <c r="L12" s="61"/>
    </row>
    <row r="13" ht="15.75" customHeight="1">
      <c r="B13" s="43">
        <v>17.0</v>
      </c>
      <c r="C13" s="43" t="s">
        <v>134</v>
      </c>
      <c r="D13" s="43" t="s">
        <v>135</v>
      </c>
      <c r="E13" s="43" t="s">
        <v>98</v>
      </c>
      <c r="F13" s="43" t="s">
        <v>132</v>
      </c>
      <c r="G13" s="43">
        <v>29.0</v>
      </c>
      <c r="H13" s="43" t="s">
        <v>133</v>
      </c>
      <c r="I13" s="57">
        <v>81000.0</v>
      </c>
      <c r="K13" s="62" t="s">
        <v>136</v>
      </c>
      <c r="L13" s="63">
        <f>COUNTIF(ime,"A*")</f>
        <v>8</v>
      </c>
      <c r="N13" s="65" t="s">
        <v>164</v>
      </c>
    </row>
    <row r="14" ht="15.75" customHeight="1">
      <c r="B14" s="43">
        <v>18.0</v>
      </c>
      <c r="C14" s="43" t="s">
        <v>134</v>
      </c>
      <c r="D14" s="43" t="s">
        <v>137</v>
      </c>
      <c r="E14" s="43" t="s">
        <v>98</v>
      </c>
      <c r="F14" s="43" t="s">
        <v>138</v>
      </c>
      <c r="G14" s="43">
        <v>36.0</v>
      </c>
      <c r="H14" s="43" t="s">
        <v>113</v>
      </c>
      <c r="I14" s="57">
        <v>79000.0</v>
      </c>
      <c r="K14" s="60"/>
      <c r="L14" s="61"/>
    </row>
    <row r="15" ht="15.75" customHeight="1">
      <c r="B15" s="43">
        <v>19.0</v>
      </c>
      <c r="C15" s="43" t="s">
        <v>139</v>
      </c>
      <c r="D15" s="43" t="s">
        <v>140</v>
      </c>
      <c r="E15" s="43" t="s">
        <v>98</v>
      </c>
      <c r="F15" s="43" t="s">
        <v>141</v>
      </c>
      <c r="G15" s="43">
        <v>45.0</v>
      </c>
      <c r="H15" s="43" t="s">
        <v>108</v>
      </c>
      <c r="I15" s="57">
        <v>72000.0</v>
      </c>
      <c r="K15" s="62" t="s">
        <v>142</v>
      </c>
      <c r="L15" s="63">
        <f>COUNTIF(prz,"*ć")</f>
        <v>14</v>
      </c>
    </row>
    <row r="16" ht="15.75" customHeight="1">
      <c r="B16" s="43">
        <v>20.0</v>
      </c>
      <c r="C16" s="43" t="s">
        <v>143</v>
      </c>
      <c r="D16" s="43" t="s">
        <v>103</v>
      </c>
      <c r="E16" s="43" t="s">
        <v>125</v>
      </c>
      <c r="F16" s="43" t="s">
        <v>138</v>
      </c>
      <c r="G16" s="43">
        <v>40.0</v>
      </c>
      <c r="H16" s="43" t="s">
        <v>108</v>
      </c>
      <c r="I16" s="57">
        <v>59000.0</v>
      </c>
      <c r="K16" s="60"/>
      <c r="L16" s="61"/>
    </row>
    <row r="17" ht="15.75" customHeight="1">
      <c r="K17" s="62" t="s">
        <v>144</v>
      </c>
      <c r="L17" s="63">
        <f>COUNTIF(ime,"*n")</f>
        <v>2</v>
      </c>
    </row>
    <row r="18" ht="15.75" customHeight="1">
      <c r="K18" s="60"/>
      <c r="L18" s="61"/>
    </row>
    <row r="19" ht="15.75" customHeight="1">
      <c r="K19" s="62" t="s">
        <v>145</v>
      </c>
      <c r="L19" s="64">
        <f>COUNTIF(prz,"?o*")</f>
        <v>2</v>
      </c>
    </row>
    <row r="20" ht="15.75" customHeight="1">
      <c r="B20" s="65" t="s">
        <v>165</v>
      </c>
      <c r="C20" s="65"/>
      <c r="D20" s="65"/>
      <c r="E20" s="65"/>
      <c r="F20" s="65"/>
      <c r="G20" s="65"/>
      <c r="H20" s="65"/>
      <c r="I20" s="65"/>
      <c r="K20" s="60"/>
      <c r="L20" s="61"/>
    </row>
    <row r="21" ht="15.75" customHeight="1">
      <c r="B21" s="65"/>
      <c r="C21" s="65"/>
      <c r="D21" s="65"/>
      <c r="E21" s="65"/>
      <c r="F21" s="65"/>
      <c r="G21" s="65"/>
      <c r="H21" s="65"/>
      <c r="I21" s="65"/>
      <c r="K21" s="62" t="s">
        <v>146</v>
      </c>
      <c r="L21" s="63">
        <f>SUMIF(pred,"Frikom",plt)</f>
        <v>180000</v>
      </c>
      <c r="N21" s="65" t="s">
        <v>166</v>
      </c>
    </row>
    <row r="22" ht="15.75" customHeight="1">
      <c r="K22" s="60"/>
      <c r="L22" s="61"/>
    </row>
    <row r="23" ht="15.75" customHeight="1">
      <c r="K23" s="62" t="s">
        <v>147</v>
      </c>
      <c r="L23" s="63">
        <f>SUMIF(pred,"Galenika",plt)</f>
        <v>207000</v>
      </c>
    </row>
    <row r="24" ht="15.75" customHeight="1">
      <c r="K24" s="60"/>
      <c r="L24" s="61"/>
    </row>
    <row r="25" ht="15.75" customHeight="1">
      <c r="K25" s="62" t="s">
        <v>148</v>
      </c>
      <c r="L25" s="63">
        <f>SUMIF(pol,"Ž",plt)</f>
        <v>160000</v>
      </c>
      <c r="N25" s="66" t="s">
        <v>167</v>
      </c>
    </row>
    <row r="26" ht="15.75" customHeight="1">
      <c r="K26" s="60"/>
      <c r="L26" s="61"/>
    </row>
    <row r="27" ht="15.75" customHeight="1">
      <c r="K27" s="62" t="s">
        <v>149</v>
      </c>
      <c r="L27" s="64">
        <f>SUMIF(plt,"&gt;65000",plt)</f>
        <v>452000</v>
      </c>
    </row>
    <row r="28" ht="15.75" customHeight="1">
      <c r="K28" s="60"/>
      <c r="L28" s="61"/>
    </row>
    <row r="29" ht="15.75" customHeight="1">
      <c r="K29" s="62" t="s">
        <v>150</v>
      </c>
      <c r="L29" s="63">
        <f>AVERAGEIF(pol,"M",god)</f>
        <v>37.09090909</v>
      </c>
      <c r="N29" s="66" t="s">
        <v>168</v>
      </c>
    </row>
    <row r="30" ht="15.75" customHeight="1">
      <c r="K30" s="60"/>
      <c r="L30" s="61"/>
    </row>
    <row r="31" ht="15.75" customHeight="1">
      <c r="K31" s="62" t="s">
        <v>169</v>
      </c>
      <c r="L31" s="63">
        <f>SUMIF(pred,"Hemofarm",god)</f>
        <v>64</v>
      </c>
    </row>
    <row r="32" ht="15.75" customHeight="1">
      <c r="K32" s="60"/>
      <c r="L32" s="61"/>
    </row>
    <row r="33" ht="15.75" customHeight="1">
      <c r="K33" s="62" t="s">
        <v>152</v>
      </c>
      <c r="L33" s="63">
        <f>SUMIF(pol,"M",plt)</f>
        <v>740000</v>
      </c>
    </row>
    <row r="34" ht="15.75" customHeight="1">
      <c r="K34" s="60"/>
      <c r="L34" s="61"/>
    </row>
    <row r="35" ht="15.75" customHeight="1">
      <c r="K35" s="62" t="s">
        <v>153</v>
      </c>
      <c r="L35" s="63">
        <f>AVERAGEIF(pol,"Ž",god)</f>
        <v>37.66666667</v>
      </c>
    </row>
    <row r="36" ht="15.75" customHeight="1">
      <c r="K36" s="60"/>
      <c r="L36" s="61"/>
    </row>
    <row r="37" ht="15.75" customHeight="1">
      <c r="K37" s="62" t="s">
        <v>154</v>
      </c>
      <c r="L37" s="63">
        <f>SUMIF(ime,"B*",plt)</f>
        <v>377000</v>
      </c>
    </row>
    <row r="38" ht="15.75" customHeight="1">
      <c r="K38" s="60"/>
      <c r="L38" s="61"/>
    </row>
    <row r="39" ht="15.75" customHeight="1">
      <c r="K39" s="62" t="s">
        <v>155</v>
      </c>
      <c r="L39" s="63">
        <f>COUNT(B3:B16)</f>
        <v>14</v>
      </c>
    </row>
    <row r="40" ht="15.75" customHeight="1">
      <c r="K40" s="60"/>
      <c r="L40" s="61"/>
    </row>
    <row r="41" ht="15.75" customHeight="1">
      <c r="K41" s="62" t="s">
        <v>156</v>
      </c>
      <c r="L41" s="68">
        <f>AVERAGE(plt)</f>
        <v>64285.71429</v>
      </c>
    </row>
    <row r="42" ht="15.75" customHeight="1">
      <c r="K42" s="60"/>
      <c r="L42" s="61"/>
    </row>
    <row r="43" ht="15.75" customHeight="1">
      <c r="K43" s="62" t="s">
        <v>157</v>
      </c>
      <c r="L43" s="63">
        <f>AVERAGEIF(pol,"Ž",plt)</f>
        <v>53333.33333</v>
      </c>
    </row>
    <row r="44" ht="15.75" customHeight="1">
      <c r="K44" s="60"/>
      <c r="L44" s="61"/>
    </row>
    <row r="45" ht="15.75" customHeight="1">
      <c r="K45" s="62" t="s">
        <v>158</v>
      </c>
      <c r="L45" s="63">
        <f>AVERAGEIF(pol,"M",plt)</f>
        <v>67272.72727</v>
      </c>
    </row>
    <row r="46" ht="15.75" customHeight="1">
      <c r="K46" s="60"/>
      <c r="L46" s="61"/>
    </row>
    <row r="47" ht="15.75" customHeight="1">
      <c r="K47" s="62" t="s">
        <v>159</v>
      </c>
      <c r="L47" s="68">
        <f>MAX(plt)</f>
        <v>81000</v>
      </c>
    </row>
    <row r="48" ht="15.75" customHeight="1">
      <c r="K48" s="60"/>
      <c r="L48" s="61"/>
    </row>
    <row r="49" ht="15.75" customHeight="1">
      <c r="K49" s="62" t="s">
        <v>160</v>
      </c>
      <c r="L49" s="68">
        <f>MIN(plt)</f>
        <v>48000</v>
      </c>
    </row>
    <row r="50" ht="15.75" customHeight="1">
      <c r="K50" s="60"/>
      <c r="L50" s="61"/>
    </row>
    <row r="51" ht="15.75" customHeight="1">
      <c r="K51" s="62" t="s">
        <v>170</v>
      </c>
      <c r="L51" s="64">
        <f t="array" ref="L51">MAX(IF(pred="Galenika",plt))</f>
        <v>79000</v>
      </c>
      <c r="N51" s="66" t="s">
        <v>171</v>
      </c>
    </row>
    <row r="52" ht="15.75" customHeight="1">
      <c r="K52" s="60"/>
      <c r="L52" s="61"/>
    </row>
    <row r="53" ht="15.75" customHeight="1">
      <c r="K53" s="62" t="s">
        <v>172</v>
      </c>
      <c r="L53" s="64">
        <f t="array" ref="L53">MIN(IF(pred="Galenika",plt))</f>
        <v>51000</v>
      </c>
      <c r="N53" s="66" t="s">
        <v>173</v>
      </c>
    </row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K2:L2"/>
    <mergeCell ref="N13:P13"/>
    <mergeCell ref="N21:P21"/>
  </mergeCells>
  <printOptions/>
  <pageMargins bottom="0.75" footer="0.0" header="0.0" left="0.7" right="0.7" top="0.75"/>
  <pageSetup orientation="landscape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7" width="14.38"/>
    <col customWidth="1" min="8" max="8" width="19.88"/>
    <col customWidth="1" min="9" max="26" width="14.38"/>
  </cols>
  <sheetData>
    <row r="1" ht="15.75" customHeight="1"/>
    <row r="2" ht="15.75" customHeight="1">
      <c r="C2" s="69" t="s">
        <v>174</v>
      </c>
      <c r="D2" s="69" t="s">
        <v>175</v>
      </c>
      <c r="E2" s="69" t="s">
        <v>176</v>
      </c>
      <c r="G2" s="70"/>
      <c r="H2" s="69" t="s">
        <v>177</v>
      </c>
      <c r="I2" s="69" t="s">
        <v>178</v>
      </c>
    </row>
    <row r="3" ht="15.75" customHeight="1">
      <c r="C3" s="5" t="s">
        <v>53</v>
      </c>
      <c r="D3" s="5" t="s">
        <v>179</v>
      </c>
      <c r="E3" s="5">
        <v>164.91</v>
      </c>
      <c r="G3" s="71" t="s">
        <v>179</v>
      </c>
      <c r="H3" s="5"/>
      <c r="I3" s="5"/>
    </row>
    <row r="4" ht="15.75" customHeight="1">
      <c r="C4" s="5" t="s">
        <v>53</v>
      </c>
      <c r="D4" s="5" t="s">
        <v>180</v>
      </c>
      <c r="E4" s="5">
        <v>145.57</v>
      </c>
      <c r="G4" s="71" t="s">
        <v>180</v>
      </c>
      <c r="H4" s="5"/>
      <c r="I4" s="5"/>
    </row>
    <row r="5" ht="15.75" customHeight="1">
      <c r="C5" s="5" t="s">
        <v>53</v>
      </c>
      <c r="D5" s="5" t="s">
        <v>181</v>
      </c>
      <c r="E5" s="5">
        <v>123.65</v>
      </c>
      <c r="G5" s="71" t="s">
        <v>181</v>
      </c>
      <c r="H5" s="5"/>
      <c r="I5" s="5"/>
    </row>
    <row r="6" ht="15.75" customHeight="1">
      <c r="C6" s="5" t="s">
        <v>53</v>
      </c>
      <c r="D6" s="5" t="s">
        <v>182</v>
      </c>
      <c r="E6" s="5">
        <v>236.54</v>
      </c>
      <c r="G6" s="71" t="s">
        <v>182</v>
      </c>
      <c r="H6" s="5"/>
      <c r="I6" s="5"/>
    </row>
    <row r="7" ht="15.75" customHeight="1">
      <c r="C7" s="5" t="s">
        <v>53</v>
      </c>
      <c r="D7" s="5" t="s">
        <v>179</v>
      </c>
      <c r="E7" s="5">
        <v>243.65</v>
      </c>
    </row>
    <row r="8" ht="15.75" customHeight="1">
      <c r="C8" s="5" t="s">
        <v>53</v>
      </c>
      <c r="D8" s="5" t="s">
        <v>179</v>
      </c>
      <c r="E8" s="5">
        <v>123.66</v>
      </c>
    </row>
    <row r="9" ht="15.75" customHeight="1">
      <c r="C9" s="5" t="s">
        <v>53</v>
      </c>
      <c r="D9" s="5" t="s">
        <v>181</v>
      </c>
      <c r="E9" s="5">
        <v>245.55</v>
      </c>
    </row>
    <row r="10" ht="15.75" customHeight="1">
      <c r="C10" s="5" t="s">
        <v>53</v>
      </c>
      <c r="D10" s="5" t="s">
        <v>179</v>
      </c>
      <c r="E10" s="5">
        <v>568.78</v>
      </c>
      <c r="G10" s="70"/>
      <c r="H10" s="69" t="s">
        <v>183</v>
      </c>
      <c r="I10" s="69" t="s">
        <v>178</v>
      </c>
    </row>
    <row r="11" ht="15.75" customHeight="1">
      <c r="C11" s="5" t="s">
        <v>54</v>
      </c>
      <c r="D11" s="5" t="s">
        <v>182</v>
      </c>
      <c r="E11" s="5">
        <v>362.54</v>
      </c>
      <c r="G11" s="71" t="s">
        <v>53</v>
      </c>
      <c r="H11" s="5"/>
      <c r="I11" s="5"/>
    </row>
    <row r="12" ht="15.75" customHeight="1">
      <c r="C12" s="5" t="s">
        <v>54</v>
      </c>
      <c r="D12" s="5" t="s">
        <v>181</v>
      </c>
      <c r="E12" s="5">
        <v>358.96</v>
      </c>
      <c r="G12" s="71" t="s">
        <v>54</v>
      </c>
      <c r="H12" s="5"/>
      <c r="I12" s="5"/>
    </row>
    <row r="13" ht="15.75" customHeight="1">
      <c r="C13" s="5" t="s">
        <v>54</v>
      </c>
      <c r="D13" s="5" t="s">
        <v>182</v>
      </c>
      <c r="E13" s="5">
        <v>142.22</v>
      </c>
      <c r="G13" s="71" t="s">
        <v>55</v>
      </c>
      <c r="H13" s="5"/>
      <c r="I13" s="5"/>
    </row>
    <row r="14" ht="15.75" customHeight="1">
      <c r="C14" s="5" t="s">
        <v>54</v>
      </c>
      <c r="D14" s="5" t="s">
        <v>182</v>
      </c>
      <c r="E14" s="5">
        <v>123.66</v>
      </c>
      <c r="G14" s="71" t="s">
        <v>56</v>
      </c>
      <c r="H14" s="5"/>
      <c r="I14" s="5"/>
    </row>
    <row r="15" ht="15.75" customHeight="1">
      <c r="C15" s="5" t="s">
        <v>54</v>
      </c>
      <c r="D15" s="5" t="s">
        <v>181</v>
      </c>
      <c r="E15" s="5">
        <v>223.35</v>
      </c>
    </row>
    <row r="16" ht="15.75" customHeight="1">
      <c r="C16" s="5" t="s">
        <v>54</v>
      </c>
      <c r="D16" s="5" t="s">
        <v>181</v>
      </c>
      <c r="E16" s="5">
        <v>345.58</v>
      </c>
    </row>
    <row r="17" ht="15.75" customHeight="1">
      <c r="C17" s="5" t="s">
        <v>54</v>
      </c>
      <c r="D17" s="5" t="s">
        <v>179</v>
      </c>
      <c r="E17" s="5">
        <v>556.57</v>
      </c>
    </row>
    <row r="18" ht="15.75" customHeight="1">
      <c r="C18" s="5" t="s">
        <v>55</v>
      </c>
      <c r="D18" s="5" t="s">
        <v>182</v>
      </c>
      <c r="E18" s="5">
        <v>457.23</v>
      </c>
      <c r="G18" s="72" t="s">
        <v>184</v>
      </c>
      <c r="H18" s="8"/>
      <c r="I18" s="9"/>
    </row>
    <row r="19" ht="15.75" customHeight="1">
      <c r="C19" s="5" t="s">
        <v>55</v>
      </c>
      <c r="D19" s="5" t="s">
        <v>179</v>
      </c>
      <c r="E19" s="5">
        <v>564.22</v>
      </c>
      <c r="G19" s="73"/>
      <c r="H19" s="73"/>
      <c r="I19" s="73"/>
    </row>
    <row r="20" ht="15.75" customHeight="1">
      <c r="C20" s="5" t="s">
        <v>55</v>
      </c>
      <c r="D20" s="5" t="s">
        <v>179</v>
      </c>
      <c r="E20" s="5">
        <v>785.66</v>
      </c>
      <c r="G20" s="73"/>
      <c r="H20" s="73"/>
      <c r="I20" s="73"/>
    </row>
    <row r="21" ht="15.75" customHeight="1">
      <c r="C21" s="5" t="s">
        <v>55</v>
      </c>
      <c r="D21" s="5" t="s">
        <v>181</v>
      </c>
      <c r="E21" s="5">
        <v>456.85</v>
      </c>
      <c r="G21" s="73"/>
      <c r="H21" s="73"/>
      <c r="I21" s="73"/>
    </row>
    <row r="22" ht="15.75" customHeight="1">
      <c r="C22" s="5" t="s">
        <v>55</v>
      </c>
      <c r="D22" s="5" t="s">
        <v>181</v>
      </c>
      <c r="E22" s="5">
        <v>653.58</v>
      </c>
    </row>
    <row r="23" ht="15.75" customHeight="1">
      <c r="C23" s="5" t="s">
        <v>55</v>
      </c>
      <c r="D23" s="5" t="s">
        <v>181</v>
      </c>
      <c r="E23" s="5">
        <v>552.33</v>
      </c>
    </row>
    <row r="24" ht="15.75" customHeight="1">
      <c r="C24" s="5" t="s">
        <v>55</v>
      </c>
      <c r="D24" s="5" t="s">
        <v>179</v>
      </c>
      <c r="E24" s="5">
        <v>245.35</v>
      </c>
      <c r="G24" s="74"/>
    </row>
    <row r="25" ht="15.75" customHeight="1">
      <c r="C25" s="5" t="s">
        <v>55</v>
      </c>
      <c r="D25" s="5" t="s">
        <v>179</v>
      </c>
      <c r="E25" s="5">
        <v>457.55</v>
      </c>
      <c r="G25" s="74"/>
    </row>
    <row r="26" ht="15.75" customHeight="1">
      <c r="C26" s="5" t="s">
        <v>55</v>
      </c>
      <c r="D26" s="5" t="s">
        <v>182</v>
      </c>
      <c r="E26" s="5">
        <v>365.83</v>
      </c>
      <c r="G26" s="74"/>
    </row>
    <row r="27" ht="15.75" customHeight="1">
      <c r="C27" s="5" t="s">
        <v>55</v>
      </c>
      <c r="D27" s="5" t="s">
        <v>182</v>
      </c>
      <c r="E27" s="5">
        <v>452.58</v>
      </c>
      <c r="G27" s="74"/>
    </row>
    <row r="28" ht="15.75" customHeight="1">
      <c r="C28" s="5" t="s">
        <v>56</v>
      </c>
      <c r="D28" s="5" t="s">
        <v>181</v>
      </c>
      <c r="E28" s="5">
        <v>555.22</v>
      </c>
    </row>
    <row r="29" ht="15.75" customHeight="1">
      <c r="C29" s="5" t="s">
        <v>56</v>
      </c>
      <c r="D29" s="5" t="s">
        <v>181</v>
      </c>
      <c r="E29" s="5">
        <v>635.52</v>
      </c>
    </row>
    <row r="30" ht="15.75" customHeight="1">
      <c r="C30" s="5" t="s">
        <v>56</v>
      </c>
      <c r="D30" s="5" t="s">
        <v>179</v>
      </c>
      <c r="E30" s="5">
        <v>365.89</v>
      </c>
    </row>
    <row r="31" ht="15.75" customHeight="1">
      <c r="C31" s="5" t="s">
        <v>56</v>
      </c>
      <c r="D31" s="5" t="s">
        <v>182</v>
      </c>
      <c r="E31" s="5">
        <v>563.28</v>
      </c>
    </row>
    <row r="32" ht="15.75" customHeight="1">
      <c r="C32" s="75" t="s">
        <v>52</v>
      </c>
      <c r="D32" s="9"/>
      <c r="E32" s="5"/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G18:I18"/>
    <mergeCell ref="C32:D32"/>
  </mergeCells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7" width="14.38"/>
    <col customWidth="1" min="8" max="8" width="24.0"/>
    <col customWidth="1" min="9" max="14" width="14.38"/>
    <col customWidth="1" min="15" max="15" width="28.75"/>
    <col customWidth="1" min="16" max="26" width="14.38"/>
  </cols>
  <sheetData>
    <row r="1" ht="15.75" customHeight="1"/>
    <row r="2" ht="15.75" customHeight="1">
      <c r="C2" s="69" t="s">
        <v>174</v>
      </c>
      <c r="D2" s="69" t="s">
        <v>175</v>
      </c>
      <c r="E2" s="69" t="s">
        <v>176</v>
      </c>
      <c r="G2" s="70"/>
      <c r="H2" s="69" t="s">
        <v>177</v>
      </c>
      <c r="I2" s="69" t="s">
        <v>178</v>
      </c>
      <c r="K2" s="65" t="s">
        <v>185</v>
      </c>
    </row>
    <row r="3" ht="15.75" customHeight="1">
      <c r="C3" s="5" t="s">
        <v>53</v>
      </c>
      <c r="D3" s="5" t="s">
        <v>179</v>
      </c>
      <c r="E3" s="5">
        <v>164.91</v>
      </c>
      <c r="G3" s="71" t="s">
        <v>179</v>
      </c>
      <c r="H3" s="5">
        <f>SUMIF(reg,G3,prodaja)</f>
        <v>4076.24</v>
      </c>
      <c r="I3" s="5">
        <f>COUNTIF(reg,G3)</f>
        <v>10</v>
      </c>
    </row>
    <row r="4" ht="15.75" customHeight="1">
      <c r="C4" s="5" t="s">
        <v>53</v>
      </c>
      <c r="D4" s="5" t="s">
        <v>180</v>
      </c>
      <c r="E4" s="5">
        <v>145.57</v>
      </c>
      <c r="G4" s="71" t="s">
        <v>180</v>
      </c>
      <c r="H4" s="5">
        <f>SUMIF(reg,G4,prodaja)</f>
        <v>145.57</v>
      </c>
      <c r="I4" s="5">
        <f>COUNTIF(reg,G4)</f>
        <v>1</v>
      </c>
    </row>
    <row r="5" ht="15.75" customHeight="1">
      <c r="C5" s="5" t="s">
        <v>53</v>
      </c>
      <c r="D5" s="5" t="s">
        <v>181</v>
      </c>
      <c r="E5" s="5">
        <v>123.65</v>
      </c>
      <c r="G5" s="71" t="s">
        <v>181</v>
      </c>
      <c r="H5" s="5">
        <f>SUMIF(reg,G5,prodaja)</f>
        <v>4150.59</v>
      </c>
      <c r="I5" s="5">
        <f>COUNTIF(reg,G5)</f>
        <v>10</v>
      </c>
    </row>
    <row r="6" ht="15.75" customHeight="1">
      <c r="C6" s="5" t="s">
        <v>53</v>
      </c>
      <c r="D6" s="5" t="s">
        <v>182</v>
      </c>
      <c r="E6" s="5">
        <v>236.54</v>
      </c>
      <c r="G6" s="71" t="s">
        <v>182</v>
      </c>
      <c r="H6" s="5">
        <f>SUMIF(reg,G6,prodaja)</f>
        <v>2703.88</v>
      </c>
      <c r="I6" s="5">
        <f>COUNTIF(reg,G6)</f>
        <v>8</v>
      </c>
    </row>
    <row r="7" ht="15.75" customHeight="1">
      <c r="C7" s="5" t="s">
        <v>53</v>
      </c>
      <c r="D7" s="5" t="s">
        <v>179</v>
      </c>
      <c r="E7" s="5">
        <v>243.65</v>
      </c>
    </row>
    <row r="8" ht="15.75" customHeight="1">
      <c r="C8" s="5" t="s">
        <v>53</v>
      </c>
      <c r="D8" s="5" t="s">
        <v>179</v>
      </c>
      <c r="E8" s="5">
        <v>123.66</v>
      </c>
    </row>
    <row r="9" ht="15.75" customHeight="1">
      <c r="C9" s="5" t="s">
        <v>53</v>
      </c>
      <c r="D9" s="5" t="s">
        <v>181</v>
      </c>
      <c r="E9" s="5">
        <v>245.55</v>
      </c>
    </row>
    <row r="10" ht="15.75" customHeight="1">
      <c r="C10" s="5" t="s">
        <v>53</v>
      </c>
      <c r="D10" s="5" t="s">
        <v>179</v>
      </c>
      <c r="E10" s="5">
        <v>568.78</v>
      </c>
      <c r="G10" s="70"/>
      <c r="H10" s="69" t="s">
        <v>183</v>
      </c>
      <c r="I10" s="69" t="s">
        <v>178</v>
      </c>
    </row>
    <row r="11" ht="15.75" customHeight="1">
      <c r="C11" s="5" t="s">
        <v>54</v>
      </c>
      <c r="D11" s="5" t="s">
        <v>182</v>
      </c>
      <c r="E11" s="5">
        <v>362.54</v>
      </c>
      <c r="G11" s="71" t="s">
        <v>53</v>
      </c>
      <c r="H11" s="5">
        <f>SUMIF(mesec,G11,prodaja)</f>
        <v>1852.31</v>
      </c>
      <c r="I11" s="5">
        <f>COUNTIF(mesec,G11)</f>
        <v>8</v>
      </c>
    </row>
    <row r="12" ht="15.75" customHeight="1">
      <c r="C12" s="5" t="s">
        <v>54</v>
      </c>
      <c r="D12" s="5" t="s">
        <v>181</v>
      </c>
      <c r="E12" s="5">
        <v>358.96</v>
      </c>
      <c r="G12" s="71" t="s">
        <v>54</v>
      </c>
      <c r="H12" s="5">
        <f>SUMIF(mesec,G12,prodaja)</f>
        <v>2112.88</v>
      </c>
      <c r="I12" s="5">
        <f>COUNTIF(mesec,G12)</f>
        <v>7</v>
      </c>
    </row>
    <row r="13" ht="15.75" customHeight="1">
      <c r="C13" s="5" t="s">
        <v>54</v>
      </c>
      <c r="D13" s="5" t="s">
        <v>182</v>
      </c>
      <c r="E13" s="5">
        <v>142.22</v>
      </c>
      <c r="G13" s="71" t="s">
        <v>55</v>
      </c>
      <c r="H13" s="5">
        <f>SUMIF(mesec,G13,prodaja)</f>
        <v>4991.18</v>
      </c>
      <c r="I13" s="5">
        <f>COUNTIF(mesec,G13)</f>
        <v>10</v>
      </c>
    </row>
    <row r="14" ht="15.75" customHeight="1">
      <c r="C14" s="5" t="s">
        <v>54</v>
      </c>
      <c r="D14" s="5" t="s">
        <v>182</v>
      </c>
      <c r="E14" s="5">
        <v>123.66</v>
      </c>
      <c r="G14" s="71" t="s">
        <v>56</v>
      </c>
      <c r="H14" s="5">
        <f>SUMIF(mesec,G14,prodaja)</f>
        <v>2119.91</v>
      </c>
      <c r="I14" s="5">
        <f>COUNTIF(mesec,G14)</f>
        <v>4</v>
      </c>
    </row>
    <row r="15" ht="15.75" customHeight="1">
      <c r="C15" s="5" t="s">
        <v>54</v>
      </c>
      <c r="D15" s="5" t="s">
        <v>181</v>
      </c>
      <c r="E15" s="5">
        <v>223.35</v>
      </c>
    </row>
    <row r="16" ht="15.75" customHeight="1">
      <c r="C16" s="5" t="s">
        <v>54</v>
      </c>
      <c r="D16" s="5" t="s">
        <v>181</v>
      </c>
      <c r="E16" s="5">
        <v>345.58</v>
      </c>
    </row>
    <row r="17" ht="15.75" customHeight="1">
      <c r="C17" s="5" t="s">
        <v>54</v>
      </c>
      <c r="D17" s="5" t="s">
        <v>179</v>
      </c>
      <c r="E17" s="5">
        <v>556.57</v>
      </c>
    </row>
    <row r="18" ht="15.75" customHeight="1">
      <c r="C18" s="5" t="s">
        <v>55</v>
      </c>
      <c r="D18" s="5" t="s">
        <v>182</v>
      </c>
      <c r="E18" s="5">
        <v>457.23</v>
      </c>
      <c r="G18" s="76" t="s">
        <v>184</v>
      </c>
      <c r="H18" s="8"/>
      <c r="I18" s="9"/>
    </row>
    <row r="19" ht="15.75" customHeight="1">
      <c r="C19" s="5" t="s">
        <v>55</v>
      </c>
      <c r="D19" s="5" t="s">
        <v>179</v>
      </c>
      <c r="E19" s="5">
        <v>564.22</v>
      </c>
      <c r="G19" s="73"/>
      <c r="H19" s="73"/>
      <c r="I19" s="73"/>
    </row>
    <row r="20" ht="15.75" customHeight="1">
      <c r="C20" s="5" t="s">
        <v>55</v>
      </c>
      <c r="D20" s="5" t="s">
        <v>179</v>
      </c>
      <c r="E20" s="5">
        <v>785.66</v>
      </c>
      <c r="G20" s="73"/>
      <c r="H20" s="73"/>
      <c r="I20" s="73"/>
    </row>
    <row r="21" ht="15.75" customHeight="1">
      <c r="C21" s="5" t="s">
        <v>55</v>
      </c>
      <c r="D21" s="5" t="s">
        <v>181</v>
      </c>
      <c r="E21" s="5">
        <v>456.85</v>
      </c>
      <c r="G21" s="73"/>
      <c r="H21" s="73"/>
      <c r="I21" s="73"/>
    </row>
    <row r="22" ht="15.75" customHeight="1">
      <c r="C22" s="5" t="s">
        <v>55</v>
      </c>
      <c r="D22" s="5" t="s">
        <v>181</v>
      </c>
      <c r="E22" s="5">
        <v>653.58</v>
      </c>
    </row>
    <row r="23" ht="15.75" customHeight="1">
      <c r="C23" s="5" t="s">
        <v>55</v>
      </c>
      <c r="D23" s="5" t="s">
        <v>181</v>
      </c>
      <c r="E23" s="5">
        <v>552.33</v>
      </c>
    </row>
    <row r="24" ht="15.75" customHeight="1">
      <c r="C24" s="5" t="s">
        <v>55</v>
      </c>
      <c r="D24" s="5" t="s">
        <v>179</v>
      </c>
      <c r="E24" s="5">
        <v>245.35</v>
      </c>
      <c r="G24" s="74"/>
    </row>
    <row r="25" ht="15.75" customHeight="1">
      <c r="C25" s="5" t="s">
        <v>55</v>
      </c>
      <c r="D25" s="5" t="s">
        <v>179</v>
      </c>
      <c r="E25" s="5">
        <v>457.55</v>
      </c>
      <c r="G25" s="74"/>
    </row>
    <row r="26" ht="15.75" customHeight="1">
      <c r="C26" s="5" t="s">
        <v>55</v>
      </c>
      <c r="D26" s="5" t="s">
        <v>182</v>
      </c>
      <c r="E26" s="5">
        <v>365.83</v>
      </c>
      <c r="G26" s="74"/>
    </row>
    <row r="27" ht="15.75" customHeight="1">
      <c r="C27" s="5" t="s">
        <v>55</v>
      </c>
      <c r="D27" s="5" t="s">
        <v>182</v>
      </c>
      <c r="E27" s="5">
        <v>452.58</v>
      </c>
      <c r="G27" s="74"/>
    </row>
    <row r="28" ht="15.75" customHeight="1">
      <c r="C28" s="5" t="s">
        <v>56</v>
      </c>
      <c r="D28" s="5" t="s">
        <v>181</v>
      </c>
      <c r="E28" s="5">
        <v>555.22</v>
      </c>
    </row>
    <row r="29" ht="15.75" customHeight="1">
      <c r="C29" s="5" t="s">
        <v>56</v>
      </c>
      <c r="D29" s="5" t="s">
        <v>181</v>
      </c>
      <c r="E29" s="5">
        <v>635.52</v>
      </c>
    </row>
    <row r="30" ht="15.75" customHeight="1">
      <c r="C30" s="5" t="s">
        <v>56</v>
      </c>
      <c r="D30" s="5" t="s">
        <v>179</v>
      </c>
      <c r="E30" s="5">
        <v>365.89</v>
      </c>
    </row>
    <row r="31" ht="15.75" customHeight="1">
      <c r="C31" s="5" t="s">
        <v>56</v>
      </c>
      <c r="D31" s="5" t="s">
        <v>182</v>
      </c>
      <c r="E31" s="5">
        <v>563.28</v>
      </c>
    </row>
    <row r="32" ht="15.75" customHeight="1">
      <c r="C32" s="75" t="s">
        <v>52</v>
      </c>
      <c r="D32" s="9"/>
      <c r="E32" s="5">
        <f>SUM(prodaja)</f>
        <v>11076.28</v>
      </c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K2:O2"/>
    <mergeCell ref="G18:I18"/>
    <mergeCell ref="C32:D32"/>
  </mergeCells>
  <printOptions/>
  <pageMargins bottom="0.75" footer="0.0" header="0.0" left="0.7" right="0.7" top="0.75"/>
  <pageSetup orientation="landscape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7" width="14.38"/>
    <col customWidth="1" min="8" max="8" width="26.25"/>
    <col customWidth="1" min="9" max="26" width="14.38"/>
  </cols>
  <sheetData>
    <row r="1" ht="15.75" customHeight="1">
      <c r="H1" s="66" t="s">
        <v>187</v>
      </c>
    </row>
    <row r="2" ht="15.75" customHeight="1"/>
    <row r="3" ht="15.75" customHeight="1"/>
    <row r="4" ht="15.75" customHeight="1"/>
    <row r="5" ht="15.75" customHeight="1"/>
    <row r="6" ht="15.75" customHeight="1"/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3"/>
  <legacyDrawing r:id="rId4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6" width="14.38"/>
    <col customWidth="1" min="7" max="7" width="17.13"/>
    <col customWidth="1" min="8" max="26" width="14.38"/>
  </cols>
  <sheetData>
    <row r="1" ht="15.75" customHeight="1"/>
    <row r="2" ht="15.75" customHeight="1">
      <c r="B2" s="44" t="s">
        <v>189</v>
      </c>
      <c r="C2" s="8"/>
      <c r="D2" s="8"/>
      <c r="E2" s="8"/>
      <c r="F2" s="8"/>
      <c r="G2" s="8"/>
      <c r="H2" s="8"/>
      <c r="I2" s="8"/>
      <c r="J2" s="9"/>
    </row>
    <row r="3" ht="15.75" customHeight="1">
      <c r="B3" s="23"/>
      <c r="C3" s="23"/>
      <c r="D3" s="23"/>
      <c r="E3" s="23"/>
      <c r="F3" s="23"/>
      <c r="G3" s="23"/>
      <c r="H3" s="23"/>
      <c r="I3" s="23"/>
      <c r="J3" s="23"/>
    </row>
    <row r="4" ht="15.75" customHeight="1">
      <c r="B4" s="23"/>
      <c r="C4" s="23"/>
      <c r="D4" s="23"/>
      <c r="E4" s="23"/>
      <c r="F4" s="23"/>
      <c r="G4" s="23"/>
      <c r="H4" s="23"/>
      <c r="I4" s="23"/>
      <c r="J4" s="23"/>
    </row>
    <row r="5" ht="15.75" customHeight="1">
      <c r="B5" s="88" t="s">
        <v>190</v>
      </c>
      <c r="C5" s="88" t="s">
        <v>191</v>
      </c>
      <c r="D5" s="88" t="s">
        <v>192</v>
      </c>
      <c r="E5" s="88" t="s">
        <v>175</v>
      </c>
      <c r="F5" s="88" t="s">
        <v>193</v>
      </c>
      <c r="G5" s="88" t="s">
        <v>194</v>
      </c>
      <c r="H5" s="88" t="s">
        <v>178</v>
      </c>
      <c r="I5" s="88" t="s">
        <v>195</v>
      </c>
      <c r="J5" s="88" t="s">
        <v>52</v>
      </c>
    </row>
    <row r="6" ht="15.75" customHeight="1">
      <c r="B6" s="43">
        <v>10001.0</v>
      </c>
      <c r="C6" s="89">
        <v>42740.0</v>
      </c>
      <c r="D6" s="43" t="s">
        <v>196</v>
      </c>
      <c r="E6" s="43" t="s">
        <v>197</v>
      </c>
      <c r="F6" s="43" t="s">
        <v>198</v>
      </c>
      <c r="G6" s="43" t="s">
        <v>199</v>
      </c>
      <c r="H6" s="43">
        <v>94.0</v>
      </c>
      <c r="I6" s="43">
        <v>55.99</v>
      </c>
      <c r="J6" s="43"/>
    </row>
    <row r="7" ht="15.75" customHeight="1">
      <c r="B7" s="43">
        <v>10002.0</v>
      </c>
      <c r="C7" s="89">
        <v>42741.0</v>
      </c>
      <c r="D7" s="43" t="s">
        <v>196</v>
      </c>
      <c r="E7" s="43" t="s">
        <v>200</v>
      </c>
      <c r="F7" s="43" t="s">
        <v>201</v>
      </c>
      <c r="G7" s="43" t="s">
        <v>202</v>
      </c>
      <c r="H7" s="43">
        <v>95.0</v>
      </c>
      <c r="I7" s="43">
        <v>25.99</v>
      </c>
      <c r="J7" s="43"/>
    </row>
    <row r="8" ht="15.75" customHeight="1">
      <c r="B8" s="43">
        <v>10003.0</v>
      </c>
      <c r="C8" s="89">
        <v>42748.0</v>
      </c>
      <c r="D8" s="43" t="s">
        <v>196</v>
      </c>
      <c r="E8" s="43" t="s">
        <v>197</v>
      </c>
      <c r="F8" s="43" t="s">
        <v>203</v>
      </c>
      <c r="G8" s="43" t="s">
        <v>202</v>
      </c>
      <c r="H8" s="43">
        <v>67.0</v>
      </c>
      <c r="I8" s="43">
        <v>23.99</v>
      </c>
      <c r="J8" s="43"/>
    </row>
    <row r="9" ht="15.75" customHeight="1">
      <c r="B9" s="43">
        <v>10004.0</v>
      </c>
      <c r="C9" s="43" t="s">
        <v>204</v>
      </c>
      <c r="D9" s="43" t="s">
        <v>196</v>
      </c>
      <c r="E9" s="43" t="s">
        <v>197</v>
      </c>
      <c r="F9" s="43" t="s">
        <v>205</v>
      </c>
      <c r="G9" s="43" t="s">
        <v>199</v>
      </c>
      <c r="H9" s="43">
        <v>46.0</v>
      </c>
      <c r="I9" s="43">
        <v>50.99</v>
      </c>
      <c r="J9" s="43"/>
    </row>
    <row r="10" ht="15.75" customHeight="1">
      <c r="B10" s="43">
        <v>10005.0</v>
      </c>
      <c r="C10" s="89">
        <v>42757.0</v>
      </c>
      <c r="D10" s="43" t="s">
        <v>196</v>
      </c>
      <c r="E10" s="43" t="s">
        <v>197</v>
      </c>
      <c r="F10" s="43" t="s">
        <v>206</v>
      </c>
      <c r="G10" s="43" t="s">
        <v>199</v>
      </c>
      <c r="H10" s="43">
        <v>28.0</v>
      </c>
      <c r="I10" s="43">
        <v>48.99</v>
      </c>
      <c r="J10" s="43"/>
    </row>
    <row r="11" ht="15.75" customHeight="1">
      <c r="B11" s="43">
        <v>10006.0</v>
      </c>
      <c r="C11" s="89">
        <v>42758.0</v>
      </c>
      <c r="D11" s="43" t="s">
        <v>196</v>
      </c>
      <c r="E11" s="43" t="s">
        <v>197</v>
      </c>
      <c r="F11" s="43" t="s">
        <v>207</v>
      </c>
      <c r="G11" s="43" t="s">
        <v>199</v>
      </c>
      <c r="H11" s="43">
        <v>50.0</v>
      </c>
      <c r="I11" s="43">
        <v>55.99</v>
      </c>
      <c r="J11" s="43"/>
    </row>
    <row r="12" ht="15.75" customHeight="1">
      <c r="B12" s="43">
        <v>10007.0</v>
      </c>
      <c r="C12" s="89">
        <v>42765.0</v>
      </c>
      <c r="D12" s="43" t="s">
        <v>196</v>
      </c>
      <c r="E12" s="43" t="s">
        <v>200</v>
      </c>
      <c r="F12" s="43" t="s">
        <v>135</v>
      </c>
      <c r="G12" s="43" t="s">
        <v>208</v>
      </c>
      <c r="H12" s="43">
        <v>16.0</v>
      </c>
      <c r="I12" s="43">
        <v>80.99</v>
      </c>
      <c r="J12" s="43"/>
    </row>
    <row r="13" ht="15.75" customHeight="1">
      <c r="B13" s="43">
        <v>10008.0</v>
      </c>
      <c r="C13" s="89">
        <v>42767.0</v>
      </c>
      <c r="D13" s="43" t="s">
        <v>209</v>
      </c>
      <c r="E13" s="43" t="s">
        <v>197</v>
      </c>
      <c r="F13" s="43" t="s">
        <v>203</v>
      </c>
      <c r="G13" s="43" t="s">
        <v>199</v>
      </c>
      <c r="H13" s="43">
        <v>87.0</v>
      </c>
      <c r="I13" s="43">
        <v>80.0</v>
      </c>
      <c r="J13" s="43"/>
    </row>
    <row r="14" ht="15.75" customHeight="1">
      <c r="B14" s="43">
        <v>10009.0</v>
      </c>
      <c r="C14" s="89">
        <v>42773.0</v>
      </c>
      <c r="D14" s="43" t="s">
        <v>209</v>
      </c>
      <c r="E14" s="43" t="s">
        <v>200</v>
      </c>
      <c r="F14" s="43" t="s">
        <v>201</v>
      </c>
      <c r="G14" s="43" t="s">
        <v>202</v>
      </c>
      <c r="H14" s="43">
        <v>95.0</v>
      </c>
      <c r="I14" s="43">
        <v>25.99</v>
      </c>
      <c r="J14" s="43"/>
    </row>
    <row r="15" ht="15.75" customHeight="1">
      <c r="B15" s="43">
        <v>10010.0</v>
      </c>
      <c r="C15" s="89">
        <v>42775.0</v>
      </c>
      <c r="D15" s="43" t="s">
        <v>209</v>
      </c>
      <c r="E15" s="43" t="s">
        <v>197</v>
      </c>
      <c r="F15" s="43" t="s">
        <v>198</v>
      </c>
      <c r="G15" s="43" t="s">
        <v>202</v>
      </c>
      <c r="H15" s="43">
        <v>36.0</v>
      </c>
      <c r="I15" s="43">
        <v>48.99</v>
      </c>
      <c r="J15" s="43"/>
    </row>
    <row r="16" ht="15.75" customHeight="1">
      <c r="B16" s="43">
        <v>10011.0</v>
      </c>
      <c r="C16" s="89">
        <v>42782.0</v>
      </c>
      <c r="D16" s="43" t="s">
        <v>209</v>
      </c>
      <c r="E16" s="43" t="s">
        <v>197</v>
      </c>
      <c r="F16" s="43" t="s">
        <v>205</v>
      </c>
      <c r="G16" s="43" t="s">
        <v>199</v>
      </c>
      <c r="H16" s="43">
        <v>28.0</v>
      </c>
      <c r="I16" s="43">
        <v>50.99</v>
      </c>
      <c r="J16" s="43"/>
    </row>
    <row r="17" ht="15.75" customHeight="1">
      <c r="B17" s="43">
        <v>10012.0</v>
      </c>
      <c r="C17" s="89">
        <v>42784.0</v>
      </c>
      <c r="D17" s="43" t="s">
        <v>209</v>
      </c>
      <c r="E17" s="43" t="s">
        <v>200</v>
      </c>
      <c r="F17" s="43" t="s">
        <v>201</v>
      </c>
      <c r="G17" s="43" t="s">
        <v>199</v>
      </c>
      <c r="H17" s="43">
        <v>4.0</v>
      </c>
      <c r="I17" s="43">
        <v>48.99</v>
      </c>
      <c r="J17" s="43"/>
    </row>
    <row r="18" ht="15.75" customHeight="1">
      <c r="B18" s="43">
        <v>10013.0</v>
      </c>
      <c r="C18" s="89">
        <v>42790.0</v>
      </c>
      <c r="D18" s="43" t="s">
        <v>209</v>
      </c>
      <c r="E18" s="43" t="s">
        <v>197</v>
      </c>
      <c r="F18" s="43" t="s">
        <v>207</v>
      </c>
      <c r="G18" s="43" t="s">
        <v>199</v>
      </c>
      <c r="H18" s="43">
        <v>50.0</v>
      </c>
      <c r="I18" s="43">
        <v>55.99</v>
      </c>
      <c r="J18" s="43"/>
    </row>
    <row r="19" ht="15.75" customHeight="1">
      <c r="B19" s="43">
        <v>10014.0</v>
      </c>
      <c r="C19" s="89">
        <v>42792.0</v>
      </c>
      <c r="D19" s="43" t="s">
        <v>209</v>
      </c>
      <c r="E19" s="43" t="s">
        <v>197</v>
      </c>
      <c r="F19" s="43" t="s">
        <v>205</v>
      </c>
      <c r="G19" s="43" t="s">
        <v>210</v>
      </c>
      <c r="H19" s="43">
        <v>27.0</v>
      </c>
      <c r="I19" s="43">
        <v>55.99</v>
      </c>
      <c r="J19" s="43"/>
    </row>
    <row r="20" ht="15.75" customHeight="1">
      <c r="B20" s="43">
        <v>10080.0</v>
      </c>
      <c r="C20" s="89">
        <v>42799.0</v>
      </c>
      <c r="D20" s="43" t="s">
        <v>211</v>
      </c>
      <c r="E20" s="43" t="s">
        <v>197</v>
      </c>
      <c r="F20" s="43" t="s">
        <v>203</v>
      </c>
      <c r="G20" s="43" t="s">
        <v>210</v>
      </c>
      <c r="H20" s="43">
        <v>64.0</v>
      </c>
      <c r="I20" s="43">
        <v>50.99</v>
      </c>
      <c r="J20" s="43"/>
    </row>
    <row r="21" ht="15.75" customHeight="1">
      <c r="B21" s="43">
        <v>10016.0</v>
      </c>
      <c r="C21" s="89">
        <v>42801.0</v>
      </c>
      <c r="D21" s="43" t="s">
        <v>211</v>
      </c>
      <c r="E21" s="43" t="s">
        <v>212</v>
      </c>
      <c r="F21" s="43" t="s">
        <v>120</v>
      </c>
      <c r="G21" s="43" t="s">
        <v>199</v>
      </c>
      <c r="H21" s="43">
        <v>7.0</v>
      </c>
      <c r="I21" s="43">
        <v>55.99</v>
      </c>
      <c r="J21" s="43"/>
    </row>
    <row r="22" ht="15.75" customHeight="1">
      <c r="B22" s="43">
        <v>10017.0</v>
      </c>
      <c r="C22" s="89">
        <v>42807.0</v>
      </c>
      <c r="D22" s="43" t="s">
        <v>211</v>
      </c>
      <c r="E22" s="43" t="s">
        <v>197</v>
      </c>
      <c r="F22" s="43" t="s">
        <v>198</v>
      </c>
      <c r="G22" s="43" t="s">
        <v>202</v>
      </c>
      <c r="H22" s="43">
        <v>36.0</v>
      </c>
      <c r="I22" s="43">
        <v>48.99</v>
      </c>
      <c r="J22" s="43"/>
    </row>
    <row r="23" ht="15.75" customHeight="1">
      <c r="B23" s="43">
        <v>10018.0</v>
      </c>
      <c r="C23" s="43" t="s">
        <v>213</v>
      </c>
      <c r="D23" s="43" t="s">
        <v>211</v>
      </c>
      <c r="E23" s="43" t="s">
        <v>212</v>
      </c>
      <c r="F23" s="43" t="s">
        <v>120</v>
      </c>
      <c r="G23" s="43" t="s">
        <v>202</v>
      </c>
      <c r="H23" s="43">
        <v>56.0</v>
      </c>
      <c r="I23" s="43">
        <v>34.99</v>
      </c>
      <c r="J23" s="43"/>
    </row>
    <row r="24" ht="15.75" customHeight="1">
      <c r="B24" s="43">
        <v>10019.0</v>
      </c>
      <c r="C24" s="89">
        <v>42816.0</v>
      </c>
      <c r="D24" s="43" t="s">
        <v>211</v>
      </c>
      <c r="E24" s="43" t="s">
        <v>200</v>
      </c>
      <c r="F24" s="43" t="s">
        <v>201</v>
      </c>
      <c r="G24" s="43" t="s">
        <v>210</v>
      </c>
      <c r="H24" s="43">
        <v>80.0</v>
      </c>
      <c r="I24" s="43">
        <v>55.99</v>
      </c>
      <c r="J24" s="43"/>
    </row>
    <row r="25" ht="15.75" customHeight="1">
      <c r="B25" s="43">
        <v>10020.0</v>
      </c>
      <c r="C25" s="89">
        <v>42818.0</v>
      </c>
      <c r="D25" s="43" t="s">
        <v>211</v>
      </c>
      <c r="E25" s="43" t="s">
        <v>197</v>
      </c>
      <c r="F25" s="43" t="s">
        <v>198</v>
      </c>
      <c r="G25" s="43" t="s">
        <v>208</v>
      </c>
      <c r="H25" s="43">
        <v>50.0</v>
      </c>
      <c r="I25" s="43">
        <v>48.99</v>
      </c>
      <c r="J25" s="43"/>
    </row>
    <row r="26" ht="15.75" customHeight="1">
      <c r="B26" s="43">
        <v>10021.0</v>
      </c>
      <c r="C26" s="89">
        <v>42824.0</v>
      </c>
      <c r="D26" s="43" t="s">
        <v>211</v>
      </c>
      <c r="E26" s="43" t="s">
        <v>197</v>
      </c>
      <c r="F26" s="43" t="s">
        <v>205</v>
      </c>
      <c r="G26" s="43" t="s">
        <v>210</v>
      </c>
      <c r="H26" s="43">
        <v>27.0</v>
      </c>
      <c r="I26" s="43">
        <v>55.99</v>
      </c>
      <c r="J26" s="43"/>
    </row>
    <row r="27" ht="15.75" customHeight="1">
      <c r="B27" s="43">
        <v>10022.0</v>
      </c>
      <c r="C27" s="89">
        <v>42826.0</v>
      </c>
      <c r="D27" s="43" t="s">
        <v>214</v>
      </c>
      <c r="E27" s="43" t="s">
        <v>200</v>
      </c>
      <c r="F27" s="43" t="s">
        <v>201</v>
      </c>
      <c r="G27" s="43" t="s">
        <v>199</v>
      </c>
      <c r="H27" s="43">
        <v>60.0</v>
      </c>
      <c r="I27" s="43">
        <v>48.99</v>
      </c>
      <c r="J27" s="43"/>
    </row>
    <row r="28" ht="15.75" customHeight="1">
      <c r="B28" s="43">
        <v>10023.0</v>
      </c>
      <c r="C28" s="89">
        <v>42833.0</v>
      </c>
      <c r="D28" s="43" t="s">
        <v>214</v>
      </c>
      <c r="E28" s="43" t="s">
        <v>212</v>
      </c>
      <c r="F28" s="43" t="s">
        <v>120</v>
      </c>
      <c r="G28" s="43" t="s">
        <v>208</v>
      </c>
      <c r="H28" s="43">
        <v>96.0</v>
      </c>
      <c r="I28" s="43">
        <v>48.99</v>
      </c>
      <c r="J28" s="43"/>
    </row>
    <row r="29" ht="15.75" customHeight="1">
      <c r="B29" s="43">
        <v>10024.0</v>
      </c>
      <c r="C29" s="89">
        <v>42835.0</v>
      </c>
      <c r="D29" s="43" t="s">
        <v>214</v>
      </c>
      <c r="E29" s="43" t="s">
        <v>197</v>
      </c>
      <c r="F29" s="43" t="s">
        <v>206</v>
      </c>
      <c r="G29" s="43" t="s">
        <v>202</v>
      </c>
      <c r="H29" s="43">
        <v>66.0</v>
      </c>
      <c r="I29" s="43">
        <v>25.99</v>
      </c>
      <c r="J29" s="43"/>
    </row>
    <row r="30" ht="15.75" customHeight="1">
      <c r="B30" s="43">
        <v>10025.0</v>
      </c>
      <c r="C30" s="89">
        <v>42841.0</v>
      </c>
      <c r="D30" s="43" t="s">
        <v>214</v>
      </c>
      <c r="E30" s="43" t="s">
        <v>212</v>
      </c>
      <c r="F30" s="43" t="s">
        <v>120</v>
      </c>
      <c r="G30" s="43" t="s">
        <v>202</v>
      </c>
      <c r="H30" s="43">
        <v>56.0</v>
      </c>
      <c r="I30" s="43">
        <v>34.99</v>
      </c>
      <c r="J30" s="43"/>
    </row>
    <row r="31" ht="15.75" customHeight="1">
      <c r="B31" s="43">
        <v>10026.0</v>
      </c>
      <c r="C31" s="89">
        <v>42843.0</v>
      </c>
      <c r="D31" s="43" t="s">
        <v>214</v>
      </c>
      <c r="E31" s="43" t="s">
        <v>197</v>
      </c>
      <c r="F31" s="43" t="s">
        <v>206</v>
      </c>
      <c r="G31" s="43" t="s">
        <v>202</v>
      </c>
      <c r="H31" s="43">
        <v>75.0</v>
      </c>
      <c r="I31" s="43">
        <v>25.99</v>
      </c>
      <c r="J31" s="43"/>
    </row>
    <row r="32" ht="15.75" customHeight="1">
      <c r="B32" s="43">
        <v>10027.0</v>
      </c>
      <c r="C32" s="89">
        <v>42850.0</v>
      </c>
      <c r="D32" s="43" t="s">
        <v>214</v>
      </c>
      <c r="E32" s="43" t="s">
        <v>197</v>
      </c>
      <c r="F32" s="43" t="s">
        <v>198</v>
      </c>
      <c r="G32" s="43" t="s">
        <v>202</v>
      </c>
      <c r="H32" s="43">
        <v>67.0</v>
      </c>
      <c r="I32" s="43">
        <v>23.99</v>
      </c>
      <c r="J32" s="43"/>
    </row>
    <row r="33" ht="15.75" customHeight="1">
      <c r="B33" s="43">
        <v>10028.0</v>
      </c>
      <c r="C33" s="89">
        <v>42852.0</v>
      </c>
      <c r="D33" s="43" t="s">
        <v>214</v>
      </c>
      <c r="E33" s="43" t="s">
        <v>200</v>
      </c>
      <c r="F33" s="43" t="s">
        <v>215</v>
      </c>
      <c r="G33" s="43" t="s">
        <v>210</v>
      </c>
      <c r="H33" s="43">
        <v>96.0</v>
      </c>
      <c r="I33" s="43">
        <v>48.99</v>
      </c>
      <c r="J33" s="43"/>
    </row>
    <row r="34" ht="15.75" customHeight="1">
      <c r="B34" s="43">
        <v>10029.0</v>
      </c>
      <c r="C34" s="89">
        <v>42858.0</v>
      </c>
      <c r="D34" s="43" t="s">
        <v>216</v>
      </c>
      <c r="E34" s="43" t="s">
        <v>200</v>
      </c>
      <c r="F34" s="43" t="s">
        <v>201</v>
      </c>
      <c r="G34" s="43" t="s">
        <v>199</v>
      </c>
      <c r="H34" s="43">
        <v>60.0</v>
      </c>
      <c r="I34" s="43">
        <v>48.99</v>
      </c>
      <c r="J34" s="43"/>
    </row>
    <row r="35" ht="15.75" customHeight="1">
      <c r="B35" s="43">
        <v>10030.0</v>
      </c>
      <c r="C35" s="89">
        <v>42860.0</v>
      </c>
      <c r="D35" s="43" t="s">
        <v>216</v>
      </c>
      <c r="E35" s="43" t="s">
        <v>197</v>
      </c>
      <c r="F35" s="43" t="s">
        <v>198</v>
      </c>
      <c r="G35" s="43" t="s">
        <v>202</v>
      </c>
      <c r="H35" s="43">
        <v>90.0</v>
      </c>
      <c r="I35" s="43">
        <v>48.99</v>
      </c>
      <c r="J35" s="43"/>
    </row>
    <row r="36" ht="15.75" customHeight="1">
      <c r="B36" s="43">
        <v>10031.0</v>
      </c>
      <c r="C36" s="89">
        <v>42867.0</v>
      </c>
      <c r="D36" s="43" t="s">
        <v>216</v>
      </c>
      <c r="E36" s="43" t="s">
        <v>197</v>
      </c>
      <c r="F36" s="43" t="s">
        <v>206</v>
      </c>
      <c r="G36" s="43" t="s">
        <v>208</v>
      </c>
      <c r="H36" s="43">
        <v>74.0</v>
      </c>
      <c r="I36" s="43">
        <v>80.99</v>
      </c>
      <c r="J36" s="43"/>
    </row>
    <row r="37" ht="15.75" customHeight="1">
      <c r="B37" s="43">
        <v>10032.0</v>
      </c>
      <c r="C37" s="89">
        <v>42869.0</v>
      </c>
      <c r="D37" s="43" t="s">
        <v>216</v>
      </c>
      <c r="E37" s="43" t="s">
        <v>197</v>
      </c>
      <c r="F37" s="43" t="s">
        <v>205</v>
      </c>
      <c r="G37" s="43" t="s">
        <v>202</v>
      </c>
      <c r="H37" s="43">
        <v>53.0</v>
      </c>
      <c r="I37" s="43">
        <v>23.99</v>
      </c>
      <c r="J37" s="43"/>
    </row>
    <row r="38" ht="15.75" customHeight="1">
      <c r="B38" s="43">
        <v>10033.0</v>
      </c>
      <c r="C38" s="89">
        <v>42875.0</v>
      </c>
      <c r="D38" s="43" t="s">
        <v>216</v>
      </c>
      <c r="E38" s="43" t="s">
        <v>197</v>
      </c>
      <c r="F38" s="43" t="s">
        <v>206</v>
      </c>
      <c r="G38" s="43" t="s">
        <v>202</v>
      </c>
      <c r="H38" s="43">
        <v>75.0</v>
      </c>
      <c r="I38" s="43">
        <v>25.99</v>
      </c>
      <c r="J38" s="43"/>
    </row>
    <row r="39" ht="15.75" customHeight="1">
      <c r="B39" s="43">
        <v>10034.0</v>
      </c>
      <c r="C39" s="89">
        <v>42877.0</v>
      </c>
      <c r="D39" s="43" t="s">
        <v>216</v>
      </c>
      <c r="E39" s="43" t="s">
        <v>212</v>
      </c>
      <c r="F39" s="43" t="s">
        <v>217</v>
      </c>
      <c r="G39" s="43" t="s">
        <v>202</v>
      </c>
      <c r="H39" s="43">
        <v>32.0</v>
      </c>
      <c r="I39" s="43">
        <v>25.99</v>
      </c>
      <c r="J39" s="43"/>
    </row>
    <row r="40" ht="15.75" customHeight="1">
      <c r="B40" s="43">
        <v>10035.0</v>
      </c>
      <c r="C40" s="89">
        <v>42884.0</v>
      </c>
      <c r="D40" s="43" t="s">
        <v>216</v>
      </c>
      <c r="E40" s="43" t="s">
        <v>200</v>
      </c>
      <c r="F40" s="43" t="s">
        <v>215</v>
      </c>
      <c r="G40" s="43" t="s">
        <v>199</v>
      </c>
      <c r="H40" s="43">
        <v>46.0</v>
      </c>
      <c r="I40" s="43">
        <v>50.99</v>
      </c>
      <c r="J40" s="43"/>
    </row>
    <row r="41" ht="15.75" customHeight="1">
      <c r="B41" s="43">
        <v>10036.0</v>
      </c>
      <c r="C41" s="89">
        <v>42886.0</v>
      </c>
      <c r="D41" s="43" t="s">
        <v>216</v>
      </c>
      <c r="E41" s="43" t="s">
        <v>197</v>
      </c>
      <c r="F41" s="43" t="s">
        <v>205</v>
      </c>
      <c r="G41" s="43" t="s">
        <v>199</v>
      </c>
      <c r="H41" s="43">
        <v>80.0</v>
      </c>
      <c r="I41" s="43">
        <v>50.99</v>
      </c>
      <c r="J41" s="43"/>
    </row>
    <row r="42" ht="15.75" customHeight="1">
      <c r="B42" s="43">
        <v>10037.0</v>
      </c>
      <c r="C42" s="89">
        <v>42892.0</v>
      </c>
      <c r="D42" s="43" t="s">
        <v>218</v>
      </c>
      <c r="E42" s="43" t="s">
        <v>197</v>
      </c>
      <c r="F42" s="43" t="s">
        <v>198</v>
      </c>
      <c r="G42" s="43" t="s">
        <v>202</v>
      </c>
      <c r="H42" s="43">
        <v>90.0</v>
      </c>
      <c r="I42" s="43">
        <v>48.99</v>
      </c>
      <c r="J42" s="43"/>
    </row>
    <row r="43" ht="15.75" customHeight="1">
      <c r="B43" s="43">
        <v>10038.0</v>
      </c>
      <c r="C43" s="89">
        <v>42894.0</v>
      </c>
      <c r="D43" s="43" t="s">
        <v>218</v>
      </c>
      <c r="E43" s="43" t="s">
        <v>200</v>
      </c>
      <c r="F43" s="43" t="s">
        <v>201</v>
      </c>
      <c r="G43" s="43" t="s">
        <v>199</v>
      </c>
      <c r="H43" s="43">
        <v>60.0</v>
      </c>
      <c r="I43" s="43">
        <v>50.99</v>
      </c>
      <c r="J43" s="43"/>
    </row>
    <row r="44" ht="15.75" customHeight="1">
      <c r="B44" s="43">
        <v>10039.0</v>
      </c>
      <c r="C44" s="43" t="s">
        <v>219</v>
      </c>
      <c r="D44" s="43" t="s">
        <v>218</v>
      </c>
      <c r="E44" s="43" t="s">
        <v>197</v>
      </c>
      <c r="F44" s="43" t="s">
        <v>205</v>
      </c>
      <c r="G44" s="43" t="s">
        <v>199</v>
      </c>
      <c r="H44" s="43">
        <v>87.0</v>
      </c>
      <c r="I44" s="43">
        <v>80.0</v>
      </c>
      <c r="J44" s="43"/>
    </row>
    <row r="45" ht="15.75" customHeight="1">
      <c r="B45" s="43">
        <v>10040.0</v>
      </c>
      <c r="C45" s="89">
        <v>42903.0</v>
      </c>
      <c r="D45" s="43" t="s">
        <v>218</v>
      </c>
      <c r="E45" s="43" t="s">
        <v>197</v>
      </c>
      <c r="F45" s="43" t="s">
        <v>207</v>
      </c>
      <c r="G45" s="43" t="s">
        <v>220</v>
      </c>
      <c r="H45" s="43">
        <v>5.0</v>
      </c>
      <c r="I45" s="43">
        <v>5000.0</v>
      </c>
      <c r="J45" s="43"/>
    </row>
    <row r="46" ht="15.75" customHeight="1">
      <c r="B46" s="43">
        <v>10041.0</v>
      </c>
      <c r="C46" s="89">
        <v>42909.0</v>
      </c>
      <c r="D46" s="43" t="s">
        <v>218</v>
      </c>
      <c r="E46" s="43" t="s">
        <v>212</v>
      </c>
      <c r="F46" s="43" t="s">
        <v>217</v>
      </c>
      <c r="G46" s="43" t="s">
        <v>202</v>
      </c>
      <c r="H46" s="43">
        <v>32.0</v>
      </c>
      <c r="I46" s="43">
        <v>25.99</v>
      </c>
      <c r="J46" s="43"/>
    </row>
    <row r="47" ht="15.75" customHeight="1">
      <c r="B47" s="43">
        <v>10042.0</v>
      </c>
      <c r="C47" s="89">
        <v>42911.0</v>
      </c>
      <c r="D47" s="43" t="s">
        <v>218</v>
      </c>
      <c r="E47" s="43" t="s">
        <v>197</v>
      </c>
      <c r="F47" s="43" t="s">
        <v>221</v>
      </c>
      <c r="G47" s="43" t="s">
        <v>202</v>
      </c>
      <c r="H47" s="43">
        <v>90.0</v>
      </c>
      <c r="I47" s="43">
        <v>48.99</v>
      </c>
      <c r="J47" s="43"/>
    </row>
    <row r="48" ht="15.75" customHeight="1">
      <c r="B48" s="43">
        <v>10043.0</v>
      </c>
      <c r="C48" s="89">
        <v>42918.0</v>
      </c>
      <c r="D48" s="43" t="s">
        <v>222</v>
      </c>
      <c r="E48" s="43" t="s">
        <v>197</v>
      </c>
      <c r="F48" s="43" t="s">
        <v>205</v>
      </c>
      <c r="G48" s="43" t="s">
        <v>199</v>
      </c>
      <c r="H48" s="43">
        <v>4.0</v>
      </c>
      <c r="I48" s="43">
        <v>48.99</v>
      </c>
      <c r="J48" s="43"/>
    </row>
    <row r="49" ht="15.75" customHeight="1">
      <c r="B49" s="43">
        <v>10044.0</v>
      </c>
      <c r="C49" s="89">
        <v>42920.0</v>
      </c>
      <c r="D49" s="43" t="s">
        <v>222</v>
      </c>
      <c r="E49" s="43" t="s">
        <v>200</v>
      </c>
      <c r="F49" s="43" t="s">
        <v>201</v>
      </c>
      <c r="G49" s="43" t="s">
        <v>208</v>
      </c>
      <c r="H49" s="43">
        <v>62.0</v>
      </c>
      <c r="I49" s="43">
        <v>68.99</v>
      </c>
      <c r="J49" s="43"/>
    </row>
    <row r="50" ht="15.75" customHeight="1">
      <c r="B50" s="43">
        <v>10045.0</v>
      </c>
      <c r="C50" s="89">
        <v>42926.0</v>
      </c>
      <c r="D50" s="43" t="s">
        <v>222</v>
      </c>
      <c r="E50" s="43" t="s">
        <v>200</v>
      </c>
      <c r="F50" s="43" t="s">
        <v>201</v>
      </c>
      <c r="G50" s="43" t="s">
        <v>199</v>
      </c>
      <c r="H50" s="43">
        <v>60.0</v>
      </c>
      <c r="I50" s="43">
        <v>50.99</v>
      </c>
      <c r="J50" s="43"/>
    </row>
    <row r="51" ht="15.75" customHeight="1">
      <c r="B51" s="43">
        <v>10046.0</v>
      </c>
      <c r="C51" s="89">
        <v>42928.0</v>
      </c>
      <c r="D51" s="43" t="s">
        <v>222</v>
      </c>
      <c r="E51" s="43" t="s">
        <v>200</v>
      </c>
      <c r="F51" s="43" t="s">
        <v>215</v>
      </c>
      <c r="G51" s="43" t="s">
        <v>199</v>
      </c>
      <c r="H51" s="43">
        <v>29.0</v>
      </c>
      <c r="I51" s="43">
        <v>45.99</v>
      </c>
      <c r="J51" s="43"/>
    </row>
    <row r="52" ht="15.75" customHeight="1">
      <c r="B52" s="43">
        <v>10047.0</v>
      </c>
      <c r="C52" s="89">
        <v>42935.0</v>
      </c>
      <c r="D52" s="43" t="s">
        <v>222</v>
      </c>
      <c r="E52" s="43" t="s">
        <v>197</v>
      </c>
      <c r="F52" s="43" t="s">
        <v>207</v>
      </c>
      <c r="G52" s="43" t="s">
        <v>199</v>
      </c>
      <c r="H52" s="43">
        <v>7.0</v>
      </c>
      <c r="I52" s="43">
        <v>55.99</v>
      </c>
      <c r="J52" s="43"/>
    </row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2:J2"/>
  </mergeCells>
  <printOptions/>
  <pageMargins bottom="0.75" footer="0.0" header="0.0" left="0.7" right="0.7" top="0.75"/>
  <pageSetup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6" width="14.38"/>
    <col customWidth="1" min="7" max="7" width="17.13"/>
    <col customWidth="1" min="8" max="26" width="14.38"/>
  </cols>
  <sheetData>
    <row r="1" ht="15.75" customHeight="1"/>
    <row r="2" ht="15.75" customHeight="1">
      <c r="B2" s="44" t="s">
        <v>189</v>
      </c>
      <c r="C2" s="8"/>
      <c r="D2" s="8"/>
      <c r="E2" s="8"/>
      <c r="F2" s="8"/>
      <c r="G2" s="8"/>
      <c r="H2" s="8"/>
      <c r="I2" s="8"/>
      <c r="J2" s="9"/>
    </row>
    <row r="3" ht="15.75" customHeight="1">
      <c r="B3" s="23"/>
      <c r="C3" s="23"/>
      <c r="D3" s="23"/>
      <c r="E3" s="23"/>
      <c r="F3" s="23"/>
      <c r="G3" s="23"/>
      <c r="H3" s="23"/>
      <c r="I3" s="23"/>
      <c r="J3" s="23"/>
    </row>
    <row r="4" ht="15.75" customHeight="1">
      <c r="B4" s="23"/>
      <c r="C4" s="23"/>
      <c r="D4" s="23"/>
      <c r="E4" s="23"/>
      <c r="F4" s="23"/>
      <c r="G4" s="23"/>
      <c r="H4" s="23"/>
      <c r="I4" s="23"/>
      <c r="J4" s="23"/>
    </row>
    <row r="5" ht="15.75" customHeight="1">
      <c r="B5" s="88" t="s">
        <v>190</v>
      </c>
      <c r="C5" s="88" t="s">
        <v>191</v>
      </c>
      <c r="D5" s="88" t="s">
        <v>192</v>
      </c>
      <c r="E5" s="88" t="s">
        <v>175</v>
      </c>
      <c r="F5" s="88" t="s">
        <v>193</v>
      </c>
      <c r="G5" s="88" t="s">
        <v>194</v>
      </c>
      <c r="H5" s="88" t="s">
        <v>178</v>
      </c>
      <c r="I5" s="88" t="s">
        <v>195</v>
      </c>
      <c r="J5" s="88" t="s">
        <v>52</v>
      </c>
    </row>
    <row r="6" ht="15.75" customHeight="1">
      <c r="B6" s="43">
        <v>10001.0</v>
      </c>
      <c r="C6" s="89">
        <v>42740.0</v>
      </c>
      <c r="D6" s="43" t="s">
        <v>196</v>
      </c>
      <c r="E6" s="43" t="s">
        <v>197</v>
      </c>
      <c r="F6" s="43" t="s">
        <v>198</v>
      </c>
      <c r="G6" s="43" t="s">
        <v>199</v>
      </c>
      <c r="H6" s="43">
        <v>94.0</v>
      </c>
      <c r="I6" s="43">
        <v>55.99</v>
      </c>
      <c r="J6" s="43">
        <f>I6*H6</f>
        <v>5263.06</v>
      </c>
    </row>
    <row r="7" ht="15.75" customHeight="1">
      <c r="B7" s="43">
        <v>10002.0</v>
      </c>
      <c r="C7" s="89">
        <v>42741.0</v>
      </c>
      <c r="D7" s="43" t="s">
        <v>196</v>
      </c>
      <c r="E7" s="43" t="s">
        <v>200</v>
      </c>
      <c r="F7" s="43" t="s">
        <v>201</v>
      </c>
      <c r="G7" s="43" t="s">
        <v>202</v>
      </c>
      <c r="H7" s="43">
        <v>95.0</v>
      </c>
      <c r="I7" s="43">
        <v>25.99</v>
      </c>
      <c r="J7" s="43">
        <f t="shared" ref="J7:J52" si="1">H7*I7</f>
        <v>2469.05</v>
      </c>
    </row>
    <row r="8" ht="15.75" customHeight="1">
      <c r="B8" s="43">
        <v>10003.0</v>
      </c>
      <c r="C8" s="89">
        <v>42748.0</v>
      </c>
      <c r="D8" s="43" t="s">
        <v>196</v>
      </c>
      <c r="E8" s="43" t="s">
        <v>197</v>
      </c>
      <c r="F8" s="43" t="s">
        <v>203</v>
      </c>
      <c r="G8" s="43" t="s">
        <v>202</v>
      </c>
      <c r="H8" s="43">
        <v>67.0</v>
      </c>
      <c r="I8" s="43">
        <v>23.99</v>
      </c>
      <c r="J8" s="43">
        <f t="shared" si="1"/>
        <v>1607.33</v>
      </c>
    </row>
    <row r="9" ht="15.75" customHeight="1">
      <c r="B9" s="43">
        <v>10004.0</v>
      </c>
      <c r="C9" s="43" t="s">
        <v>204</v>
      </c>
      <c r="D9" s="43" t="s">
        <v>196</v>
      </c>
      <c r="E9" s="43" t="s">
        <v>197</v>
      </c>
      <c r="F9" s="43" t="s">
        <v>205</v>
      </c>
      <c r="G9" s="43" t="s">
        <v>199</v>
      </c>
      <c r="H9" s="43">
        <v>46.0</v>
      </c>
      <c r="I9" s="43">
        <v>50.99</v>
      </c>
      <c r="J9" s="43">
        <f t="shared" si="1"/>
        <v>2345.54</v>
      </c>
    </row>
    <row r="10" ht="15.75" customHeight="1">
      <c r="B10" s="43">
        <v>10005.0</v>
      </c>
      <c r="C10" s="89">
        <v>42757.0</v>
      </c>
      <c r="D10" s="43" t="s">
        <v>196</v>
      </c>
      <c r="E10" s="43" t="s">
        <v>197</v>
      </c>
      <c r="F10" s="43" t="s">
        <v>206</v>
      </c>
      <c r="G10" s="43" t="s">
        <v>199</v>
      </c>
      <c r="H10" s="43">
        <v>28.0</v>
      </c>
      <c r="I10" s="43">
        <v>48.99</v>
      </c>
      <c r="J10" s="43">
        <f t="shared" si="1"/>
        <v>1371.72</v>
      </c>
    </row>
    <row r="11" ht="15.75" customHeight="1">
      <c r="B11" s="43">
        <v>10006.0</v>
      </c>
      <c r="C11" s="89">
        <v>42758.0</v>
      </c>
      <c r="D11" s="43" t="s">
        <v>196</v>
      </c>
      <c r="E11" s="43" t="s">
        <v>197</v>
      </c>
      <c r="F11" s="43" t="s">
        <v>207</v>
      </c>
      <c r="G11" s="43" t="s">
        <v>199</v>
      </c>
      <c r="H11" s="43">
        <v>50.0</v>
      </c>
      <c r="I11" s="43">
        <v>55.99</v>
      </c>
      <c r="J11" s="43">
        <f t="shared" si="1"/>
        <v>2799.5</v>
      </c>
    </row>
    <row r="12" ht="15.75" customHeight="1">
      <c r="B12" s="43">
        <v>10007.0</v>
      </c>
      <c r="C12" s="89">
        <v>42765.0</v>
      </c>
      <c r="D12" s="43" t="s">
        <v>196</v>
      </c>
      <c r="E12" s="43" t="s">
        <v>200</v>
      </c>
      <c r="F12" s="43" t="s">
        <v>135</v>
      </c>
      <c r="G12" s="43" t="s">
        <v>208</v>
      </c>
      <c r="H12" s="43">
        <v>16.0</v>
      </c>
      <c r="I12" s="43">
        <v>80.99</v>
      </c>
      <c r="J12" s="43">
        <f t="shared" si="1"/>
        <v>1295.84</v>
      </c>
    </row>
    <row r="13" ht="15.75" customHeight="1">
      <c r="B13" s="43">
        <v>10008.0</v>
      </c>
      <c r="C13" s="89">
        <v>42767.0</v>
      </c>
      <c r="D13" s="43" t="s">
        <v>209</v>
      </c>
      <c r="E13" s="43" t="s">
        <v>197</v>
      </c>
      <c r="F13" s="43" t="s">
        <v>203</v>
      </c>
      <c r="G13" s="43" t="s">
        <v>199</v>
      </c>
      <c r="H13" s="43">
        <v>87.0</v>
      </c>
      <c r="I13" s="43">
        <v>80.0</v>
      </c>
      <c r="J13" s="43">
        <f t="shared" si="1"/>
        <v>6960</v>
      </c>
    </row>
    <row r="14" ht="15.75" customHeight="1">
      <c r="B14" s="43">
        <v>10009.0</v>
      </c>
      <c r="C14" s="89">
        <v>42773.0</v>
      </c>
      <c r="D14" s="43" t="s">
        <v>209</v>
      </c>
      <c r="E14" s="43" t="s">
        <v>200</v>
      </c>
      <c r="F14" s="43" t="s">
        <v>201</v>
      </c>
      <c r="G14" s="43" t="s">
        <v>202</v>
      </c>
      <c r="H14" s="43">
        <v>95.0</v>
      </c>
      <c r="I14" s="43">
        <v>25.99</v>
      </c>
      <c r="J14" s="43">
        <f t="shared" si="1"/>
        <v>2469.05</v>
      </c>
    </row>
    <row r="15" ht="15.75" customHeight="1">
      <c r="B15" s="43">
        <v>10010.0</v>
      </c>
      <c r="C15" s="89">
        <v>42775.0</v>
      </c>
      <c r="D15" s="43" t="s">
        <v>209</v>
      </c>
      <c r="E15" s="43" t="s">
        <v>197</v>
      </c>
      <c r="F15" s="43" t="s">
        <v>198</v>
      </c>
      <c r="G15" s="43" t="s">
        <v>202</v>
      </c>
      <c r="H15" s="43">
        <v>36.0</v>
      </c>
      <c r="I15" s="43">
        <v>48.99</v>
      </c>
      <c r="J15" s="43">
        <f t="shared" si="1"/>
        <v>1763.64</v>
      </c>
    </row>
    <row r="16" ht="15.75" customHeight="1">
      <c r="B16" s="43">
        <v>10011.0</v>
      </c>
      <c r="C16" s="89">
        <v>42782.0</v>
      </c>
      <c r="D16" s="43" t="s">
        <v>209</v>
      </c>
      <c r="E16" s="43" t="s">
        <v>197</v>
      </c>
      <c r="F16" s="43" t="s">
        <v>205</v>
      </c>
      <c r="G16" s="43" t="s">
        <v>199</v>
      </c>
      <c r="H16" s="43">
        <v>28.0</v>
      </c>
      <c r="I16" s="43">
        <v>50.99</v>
      </c>
      <c r="J16" s="43">
        <f t="shared" si="1"/>
        <v>1427.72</v>
      </c>
    </row>
    <row r="17" ht="15.75" customHeight="1">
      <c r="B17" s="43">
        <v>10012.0</v>
      </c>
      <c r="C17" s="89">
        <v>42784.0</v>
      </c>
      <c r="D17" s="43" t="s">
        <v>209</v>
      </c>
      <c r="E17" s="43" t="s">
        <v>200</v>
      </c>
      <c r="F17" s="43" t="s">
        <v>201</v>
      </c>
      <c r="G17" s="43" t="s">
        <v>199</v>
      </c>
      <c r="H17" s="43">
        <v>4.0</v>
      </c>
      <c r="I17" s="43">
        <v>48.99</v>
      </c>
      <c r="J17" s="43">
        <f t="shared" si="1"/>
        <v>195.96</v>
      </c>
    </row>
    <row r="18" ht="15.75" customHeight="1">
      <c r="B18" s="43">
        <v>10013.0</v>
      </c>
      <c r="C18" s="89">
        <v>42790.0</v>
      </c>
      <c r="D18" s="43" t="s">
        <v>209</v>
      </c>
      <c r="E18" s="43" t="s">
        <v>197</v>
      </c>
      <c r="F18" s="43" t="s">
        <v>207</v>
      </c>
      <c r="G18" s="43" t="s">
        <v>199</v>
      </c>
      <c r="H18" s="43">
        <v>50.0</v>
      </c>
      <c r="I18" s="43">
        <v>55.99</v>
      </c>
      <c r="J18" s="43">
        <f t="shared" si="1"/>
        <v>2799.5</v>
      </c>
    </row>
    <row r="19" ht="15.75" customHeight="1">
      <c r="B19" s="43">
        <v>10014.0</v>
      </c>
      <c r="C19" s="89">
        <v>42792.0</v>
      </c>
      <c r="D19" s="43" t="s">
        <v>209</v>
      </c>
      <c r="E19" s="43" t="s">
        <v>197</v>
      </c>
      <c r="F19" s="43" t="s">
        <v>205</v>
      </c>
      <c r="G19" s="43" t="s">
        <v>210</v>
      </c>
      <c r="H19" s="43">
        <v>27.0</v>
      </c>
      <c r="I19" s="43">
        <v>55.99</v>
      </c>
      <c r="J19" s="43">
        <f t="shared" si="1"/>
        <v>1511.73</v>
      </c>
    </row>
    <row r="20" ht="15.75" customHeight="1">
      <c r="B20" s="43">
        <v>10080.0</v>
      </c>
      <c r="C20" s="89">
        <v>42799.0</v>
      </c>
      <c r="D20" s="43" t="s">
        <v>211</v>
      </c>
      <c r="E20" s="43" t="s">
        <v>197</v>
      </c>
      <c r="F20" s="43" t="s">
        <v>203</v>
      </c>
      <c r="G20" s="43" t="s">
        <v>210</v>
      </c>
      <c r="H20" s="43">
        <v>64.0</v>
      </c>
      <c r="I20" s="43">
        <v>50.99</v>
      </c>
      <c r="J20" s="43">
        <f t="shared" si="1"/>
        <v>3263.36</v>
      </c>
    </row>
    <row r="21" ht="15.75" customHeight="1">
      <c r="B21" s="43">
        <v>10016.0</v>
      </c>
      <c r="C21" s="89">
        <v>42801.0</v>
      </c>
      <c r="D21" s="43" t="s">
        <v>211</v>
      </c>
      <c r="E21" s="43" t="s">
        <v>212</v>
      </c>
      <c r="F21" s="43" t="s">
        <v>120</v>
      </c>
      <c r="G21" s="43" t="s">
        <v>199</v>
      </c>
      <c r="H21" s="43">
        <v>7.0</v>
      </c>
      <c r="I21" s="43">
        <v>55.99</v>
      </c>
      <c r="J21" s="43">
        <f t="shared" si="1"/>
        <v>391.93</v>
      </c>
    </row>
    <row r="22" ht="15.75" customHeight="1">
      <c r="B22" s="43">
        <v>10017.0</v>
      </c>
      <c r="C22" s="89">
        <v>42807.0</v>
      </c>
      <c r="D22" s="43" t="s">
        <v>211</v>
      </c>
      <c r="E22" s="43" t="s">
        <v>197</v>
      </c>
      <c r="F22" s="43" t="s">
        <v>198</v>
      </c>
      <c r="G22" s="43" t="s">
        <v>202</v>
      </c>
      <c r="H22" s="43">
        <v>36.0</v>
      </c>
      <c r="I22" s="43">
        <v>48.99</v>
      </c>
      <c r="J22" s="43">
        <f t="shared" si="1"/>
        <v>1763.64</v>
      </c>
    </row>
    <row r="23" ht="15.75" customHeight="1">
      <c r="B23" s="43">
        <v>10018.0</v>
      </c>
      <c r="C23" s="43" t="s">
        <v>213</v>
      </c>
      <c r="D23" s="43" t="s">
        <v>211</v>
      </c>
      <c r="E23" s="43" t="s">
        <v>212</v>
      </c>
      <c r="F23" s="43" t="s">
        <v>120</v>
      </c>
      <c r="G23" s="43" t="s">
        <v>202</v>
      </c>
      <c r="H23" s="43">
        <v>56.0</v>
      </c>
      <c r="I23" s="43">
        <v>34.99</v>
      </c>
      <c r="J23" s="43">
        <f t="shared" si="1"/>
        <v>1959.44</v>
      </c>
    </row>
    <row r="24" ht="15.75" customHeight="1">
      <c r="B24" s="43">
        <v>10019.0</v>
      </c>
      <c r="C24" s="89">
        <v>42816.0</v>
      </c>
      <c r="D24" s="43" t="s">
        <v>211</v>
      </c>
      <c r="E24" s="43" t="s">
        <v>200</v>
      </c>
      <c r="F24" s="43" t="s">
        <v>201</v>
      </c>
      <c r="G24" s="43" t="s">
        <v>210</v>
      </c>
      <c r="H24" s="43">
        <v>80.0</v>
      </c>
      <c r="I24" s="43">
        <v>55.99</v>
      </c>
      <c r="J24" s="43">
        <f t="shared" si="1"/>
        <v>4479.2</v>
      </c>
    </row>
    <row r="25" ht="15.75" customHeight="1">
      <c r="B25" s="43">
        <v>10020.0</v>
      </c>
      <c r="C25" s="89">
        <v>42818.0</v>
      </c>
      <c r="D25" s="43" t="s">
        <v>211</v>
      </c>
      <c r="E25" s="43" t="s">
        <v>197</v>
      </c>
      <c r="F25" s="43" t="s">
        <v>198</v>
      </c>
      <c r="G25" s="43" t="s">
        <v>208</v>
      </c>
      <c r="H25" s="43">
        <v>50.0</v>
      </c>
      <c r="I25" s="43">
        <v>48.99</v>
      </c>
      <c r="J25" s="43">
        <f t="shared" si="1"/>
        <v>2449.5</v>
      </c>
    </row>
    <row r="26" ht="15.75" customHeight="1">
      <c r="B26" s="43">
        <v>10021.0</v>
      </c>
      <c r="C26" s="89">
        <v>42824.0</v>
      </c>
      <c r="D26" s="43" t="s">
        <v>211</v>
      </c>
      <c r="E26" s="43" t="s">
        <v>197</v>
      </c>
      <c r="F26" s="43" t="s">
        <v>205</v>
      </c>
      <c r="G26" s="43" t="s">
        <v>210</v>
      </c>
      <c r="H26" s="43">
        <v>27.0</v>
      </c>
      <c r="I26" s="43">
        <v>55.99</v>
      </c>
      <c r="J26" s="43">
        <f t="shared" si="1"/>
        <v>1511.73</v>
      </c>
    </row>
    <row r="27" ht="15.75" customHeight="1">
      <c r="B27" s="43">
        <v>10022.0</v>
      </c>
      <c r="C27" s="89">
        <v>42826.0</v>
      </c>
      <c r="D27" s="43" t="s">
        <v>214</v>
      </c>
      <c r="E27" s="43" t="s">
        <v>200</v>
      </c>
      <c r="F27" s="43" t="s">
        <v>201</v>
      </c>
      <c r="G27" s="43" t="s">
        <v>199</v>
      </c>
      <c r="H27" s="43">
        <v>60.0</v>
      </c>
      <c r="I27" s="43">
        <v>48.99</v>
      </c>
      <c r="J27" s="43">
        <f t="shared" si="1"/>
        <v>2939.4</v>
      </c>
    </row>
    <row r="28" ht="15.75" customHeight="1">
      <c r="B28" s="43">
        <v>10023.0</v>
      </c>
      <c r="C28" s="89">
        <v>42833.0</v>
      </c>
      <c r="D28" s="43" t="s">
        <v>214</v>
      </c>
      <c r="E28" s="43" t="s">
        <v>212</v>
      </c>
      <c r="F28" s="43" t="s">
        <v>120</v>
      </c>
      <c r="G28" s="43" t="s">
        <v>208</v>
      </c>
      <c r="H28" s="43">
        <v>96.0</v>
      </c>
      <c r="I28" s="43">
        <v>48.99</v>
      </c>
      <c r="J28" s="43">
        <f t="shared" si="1"/>
        <v>4703.04</v>
      </c>
    </row>
    <row r="29" ht="15.75" customHeight="1">
      <c r="B29" s="43">
        <v>10024.0</v>
      </c>
      <c r="C29" s="89">
        <v>42835.0</v>
      </c>
      <c r="D29" s="43" t="s">
        <v>214</v>
      </c>
      <c r="E29" s="43" t="s">
        <v>197</v>
      </c>
      <c r="F29" s="43" t="s">
        <v>206</v>
      </c>
      <c r="G29" s="43" t="s">
        <v>202</v>
      </c>
      <c r="H29" s="43">
        <v>66.0</v>
      </c>
      <c r="I29" s="43">
        <v>25.99</v>
      </c>
      <c r="J29" s="43">
        <f t="shared" si="1"/>
        <v>1715.34</v>
      </c>
    </row>
    <row r="30" ht="15.75" customHeight="1">
      <c r="B30" s="43">
        <v>10025.0</v>
      </c>
      <c r="C30" s="89">
        <v>42841.0</v>
      </c>
      <c r="D30" s="43" t="s">
        <v>214</v>
      </c>
      <c r="E30" s="43" t="s">
        <v>212</v>
      </c>
      <c r="F30" s="43" t="s">
        <v>120</v>
      </c>
      <c r="G30" s="43" t="s">
        <v>202</v>
      </c>
      <c r="H30" s="43">
        <v>56.0</v>
      </c>
      <c r="I30" s="43">
        <v>34.99</v>
      </c>
      <c r="J30" s="43">
        <f t="shared" si="1"/>
        <v>1959.44</v>
      </c>
    </row>
    <row r="31" ht="15.75" customHeight="1">
      <c r="B31" s="43">
        <v>10026.0</v>
      </c>
      <c r="C31" s="89">
        <v>42843.0</v>
      </c>
      <c r="D31" s="43" t="s">
        <v>214</v>
      </c>
      <c r="E31" s="43" t="s">
        <v>197</v>
      </c>
      <c r="F31" s="43" t="s">
        <v>206</v>
      </c>
      <c r="G31" s="43" t="s">
        <v>202</v>
      </c>
      <c r="H31" s="43">
        <v>75.0</v>
      </c>
      <c r="I31" s="43">
        <v>25.99</v>
      </c>
      <c r="J31" s="43">
        <f t="shared" si="1"/>
        <v>1949.25</v>
      </c>
    </row>
    <row r="32" ht="15.75" customHeight="1">
      <c r="B32" s="43">
        <v>10027.0</v>
      </c>
      <c r="C32" s="89">
        <v>42850.0</v>
      </c>
      <c r="D32" s="43" t="s">
        <v>214</v>
      </c>
      <c r="E32" s="43" t="s">
        <v>197</v>
      </c>
      <c r="F32" s="43" t="s">
        <v>198</v>
      </c>
      <c r="G32" s="43" t="s">
        <v>202</v>
      </c>
      <c r="H32" s="43">
        <v>67.0</v>
      </c>
      <c r="I32" s="43">
        <v>23.99</v>
      </c>
      <c r="J32" s="43">
        <f t="shared" si="1"/>
        <v>1607.33</v>
      </c>
    </row>
    <row r="33" ht="15.75" customHeight="1">
      <c r="B33" s="43">
        <v>10028.0</v>
      </c>
      <c r="C33" s="89">
        <v>42852.0</v>
      </c>
      <c r="D33" s="43" t="s">
        <v>214</v>
      </c>
      <c r="E33" s="43" t="s">
        <v>200</v>
      </c>
      <c r="F33" s="43" t="s">
        <v>215</v>
      </c>
      <c r="G33" s="43" t="s">
        <v>210</v>
      </c>
      <c r="H33" s="43">
        <v>96.0</v>
      </c>
      <c r="I33" s="43">
        <v>48.99</v>
      </c>
      <c r="J33" s="43">
        <f t="shared" si="1"/>
        <v>4703.04</v>
      </c>
    </row>
    <row r="34" ht="15.75" customHeight="1">
      <c r="B34" s="43">
        <v>10029.0</v>
      </c>
      <c r="C34" s="89">
        <v>42858.0</v>
      </c>
      <c r="D34" s="43" t="s">
        <v>216</v>
      </c>
      <c r="E34" s="43" t="s">
        <v>200</v>
      </c>
      <c r="F34" s="43" t="s">
        <v>201</v>
      </c>
      <c r="G34" s="43" t="s">
        <v>199</v>
      </c>
      <c r="H34" s="43">
        <v>60.0</v>
      </c>
      <c r="I34" s="43">
        <v>48.99</v>
      </c>
      <c r="J34" s="43">
        <f t="shared" si="1"/>
        <v>2939.4</v>
      </c>
    </row>
    <row r="35" ht="15.75" customHeight="1">
      <c r="B35" s="43">
        <v>10030.0</v>
      </c>
      <c r="C35" s="89">
        <v>42860.0</v>
      </c>
      <c r="D35" s="43" t="s">
        <v>216</v>
      </c>
      <c r="E35" s="43" t="s">
        <v>197</v>
      </c>
      <c r="F35" s="43" t="s">
        <v>198</v>
      </c>
      <c r="G35" s="43" t="s">
        <v>202</v>
      </c>
      <c r="H35" s="43">
        <v>90.0</v>
      </c>
      <c r="I35" s="43">
        <v>48.99</v>
      </c>
      <c r="J35" s="43">
        <f t="shared" si="1"/>
        <v>4409.1</v>
      </c>
    </row>
    <row r="36" ht="15.75" customHeight="1">
      <c r="B36" s="43">
        <v>10031.0</v>
      </c>
      <c r="C36" s="89">
        <v>42867.0</v>
      </c>
      <c r="D36" s="43" t="s">
        <v>216</v>
      </c>
      <c r="E36" s="43" t="s">
        <v>197</v>
      </c>
      <c r="F36" s="43" t="s">
        <v>206</v>
      </c>
      <c r="G36" s="43" t="s">
        <v>208</v>
      </c>
      <c r="H36" s="43">
        <v>74.0</v>
      </c>
      <c r="I36" s="43">
        <v>80.99</v>
      </c>
      <c r="J36" s="43">
        <f t="shared" si="1"/>
        <v>5993.26</v>
      </c>
    </row>
    <row r="37" ht="15.75" customHeight="1">
      <c r="B37" s="43">
        <v>10032.0</v>
      </c>
      <c r="C37" s="89">
        <v>42869.0</v>
      </c>
      <c r="D37" s="43" t="s">
        <v>216</v>
      </c>
      <c r="E37" s="43" t="s">
        <v>197</v>
      </c>
      <c r="F37" s="43" t="s">
        <v>205</v>
      </c>
      <c r="G37" s="43" t="s">
        <v>202</v>
      </c>
      <c r="H37" s="43">
        <v>53.0</v>
      </c>
      <c r="I37" s="43">
        <v>23.99</v>
      </c>
      <c r="J37" s="43">
        <f t="shared" si="1"/>
        <v>1271.47</v>
      </c>
    </row>
    <row r="38" ht="15.75" customHeight="1">
      <c r="B38" s="43">
        <v>10033.0</v>
      </c>
      <c r="C38" s="89">
        <v>42875.0</v>
      </c>
      <c r="D38" s="43" t="s">
        <v>216</v>
      </c>
      <c r="E38" s="43" t="s">
        <v>197</v>
      </c>
      <c r="F38" s="43" t="s">
        <v>206</v>
      </c>
      <c r="G38" s="43" t="s">
        <v>202</v>
      </c>
      <c r="H38" s="43">
        <v>75.0</v>
      </c>
      <c r="I38" s="43">
        <v>25.99</v>
      </c>
      <c r="J38" s="43">
        <f t="shared" si="1"/>
        <v>1949.25</v>
      </c>
    </row>
    <row r="39" ht="15.75" customHeight="1">
      <c r="B39" s="43">
        <v>10034.0</v>
      </c>
      <c r="C39" s="89">
        <v>42877.0</v>
      </c>
      <c r="D39" s="43" t="s">
        <v>216</v>
      </c>
      <c r="E39" s="43" t="s">
        <v>212</v>
      </c>
      <c r="F39" s="43" t="s">
        <v>217</v>
      </c>
      <c r="G39" s="43" t="s">
        <v>202</v>
      </c>
      <c r="H39" s="43">
        <v>32.0</v>
      </c>
      <c r="I39" s="43">
        <v>25.99</v>
      </c>
      <c r="J39" s="43">
        <f t="shared" si="1"/>
        <v>831.68</v>
      </c>
    </row>
    <row r="40" ht="15.75" customHeight="1">
      <c r="B40" s="43">
        <v>10035.0</v>
      </c>
      <c r="C40" s="89">
        <v>42884.0</v>
      </c>
      <c r="D40" s="43" t="s">
        <v>216</v>
      </c>
      <c r="E40" s="43" t="s">
        <v>200</v>
      </c>
      <c r="F40" s="43" t="s">
        <v>215</v>
      </c>
      <c r="G40" s="43" t="s">
        <v>199</v>
      </c>
      <c r="H40" s="43">
        <v>46.0</v>
      </c>
      <c r="I40" s="43">
        <v>50.99</v>
      </c>
      <c r="J40" s="43">
        <f t="shared" si="1"/>
        <v>2345.54</v>
      </c>
    </row>
    <row r="41" ht="15.75" customHeight="1">
      <c r="B41" s="43">
        <v>10036.0</v>
      </c>
      <c r="C41" s="89">
        <v>42886.0</v>
      </c>
      <c r="D41" s="43" t="s">
        <v>216</v>
      </c>
      <c r="E41" s="43" t="s">
        <v>197</v>
      </c>
      <c r="F41" s="43" t="s">
        <v>205</v>
      </c>
      <c r="G41" s="43" t="s">
        <v>199</v>
      </c>
      <c r="H41" s="43">
        <v>80.0</v>
      </c>
      <c r="I41" s="43">
        <v>50.99</v>
      </c>
      <c r="J41" s="43">
        <f t="shared" si="1"/>
        <v>4079.2</v>
      </c>
    </row>
    <row r="42" ht="15.75" customHeight="1">
      <c r="B42" s="43">
        <v>10037.0</v>
      </c>
      <c r="C42" s="89">
        <v>42892.0</v>
      </c>
      <c r="D42" s="43" t="s">
        <v>218</v>
      </c>
      <c r="E42" s="43" t="s">
        <v>197</v>
      </c>
      <c r="F42" s="43" t="s">
        <v>198</v>
      </c>
      <c r="G42" s="43" t="s">
        <v>202</v>
      </c>
      <c r="H42" s="43">
        <v>90.0</v>
      </c>
      <c r="I42" s="43">
        <v>48.99</v>
      </c>
      <c r="J42" s="43">
        <f t="shared" si="1"/>
        <v>4409.1</v>
      </c>
    </row>
    <row r="43" ht="15.75" customHeight="1">
      <c r="B43" s="43">
        <v>10038.0</v>
      </c>
      <c r="C43" s="89">
        <v>42894.0</v>
      </c>
      <c r="D43" s="43" t="s">
        <v>218</v>
      </c>
      <c r="E43" s="43" t="s">
        <v>200</v>
      </c>
      <c r="F43" s="43" t="s">
        <v>201</v>
      </c>
      <c r="G43" s="43" t="s">
        <v>199</v>
      </c>
      <c r="H43" s="43">
        <v>60.0</v>
      </c>
      <c r="I43" s="43">
        <v>50.99</v>
      </c>
      <c r="J43" s="43">
        <f t="shared" si="1"/>
        <v>3059.4</v>
      </c>
    </row>
    <row r="44" ht="15.75" customHeight="1">
      <c r="B44" s="43">
        <v>10039.0</v>
      </c>
      <c r="C44" s="43" t="s">
        <v>219</v>
      </c>
      <c r="D44" s="43" t="s">
        <v>218</v>
      </c>
      <c r="E44" s="43" t="s">
        <v>197</v>
      </c>
      <c r="F44" s="43" t="s">
        <v>205</v>
      </c>
      <c r="G44" s="43" t="s">
        <v>199</v>
      </c>
      <c r="H44" s="43">
        <v>87.0</v>
      </c>
      <c r="I44" s="43">
        <v>80.0</v>
      </c>
      <c r="J44" s="43">
        <f t="shared" si="1"/>
        <v>6960</v>
      </c>
    </row>
    <row r="45" ht="15.75" customHeight="1">
      <c r="B45" s="43">
        <v>10040.0</v>
      </c>
      <c r="C45" s="89">
        <v>42903.0</v>
      </c>
      <c r="D45" s="43" t="s">
        <v>218</v>
      </c>
      <c r="E45" s="43" t="s">
        <v>197</v>
      </c>
      <c r="F45" s="43" t="s">
        <v>207</v>
      </c>
      <c r="G45" s="43" t="s">
        <v>220</v>
      </c>
      <c r="H45" s="43">
        <v>5.0</v>
      </c>
      <c r="I45" s="43">
        <v>5000.0</v>
      </c>
      <c r="J45" s="43">
        <f t="shared" si="1"/>
        <v>25000</v>
      </c>
    </row>
    <row r="46" ht="15.75" customHeight="1">
      <c r="B46" s="43">
        <v>10041.0</v>
      </c>
      <c r="C46" s="89">
        <v>42909.0</v>
      </c>
      <c r="D46" s="43" t="s">
        <v>218</v>
      </c>
      <c r="E46" s="43" t="s">
        <v>212</v>
      </c>
      <c r="F46" s="43" t="s">
        <v>217</v>
      </c>
      <c r="G46" s="43" t="s">
        <v>202</v>
      </c>
      <c r="H46" s="43">
        <v>32.0</v>
      </c>
      <c r="I46" s="43">
        <v>25.99</v>
      </c>
      <c r="J46" s="43">
        <f t="shared" si="1"/>
        <v>831.68</v>
      </c>
    </row>
    <row r="47" ht="15.75" customHeight="1">
      <c r="B47" s="43">
        <v>10042.0</v>
      </c>
      <c r="C47" s="89">
        <v>42911.0</v>
      </c>
      <c r="D47" s="43" t="s">
        <v>218</v>
      </c>
      <c r="E47" s="43" t="s">
        <v>197</v>
      </c>
      <c r="F47" s="43" t="s">
        <v>221</v>
      </c>
      <c r="G47" s="43" t="s">
        <v>202</v>
      </c>
      <c r="H47" s="43">
        <v>90.0</v>
      </c>
      <c r="I47" s="43">
        <v>48.99</v>
      </c>
      <c r="J47" s="43">
        <f t="shared" si="1"/>
        <v>4409.1</v>
      </c>
    </row>
    <row r="48" ht="15.75" customHeight="1">
      <c r="B48" s="43">
        <v>10043.0</v>
      </c>
      <c r="C48" s="89">
        <v>42918.0</v>
      </c>
      <c r="D48" s="43" t="s">
        <v>222</v>
      </c>
      <c r="E48" s="43" t="s">
        <v>197</v>
      </c>
      <c r="F48" s="43" t="s">
        <v>205</v>
      </c>
      <c r="G48" s="43" t="s">
        <v>199</v>
      </c>
      <c r="H48" s="43">
        <v>4.0</v>
      </c>
      <c r="I48" s="43">
        <v>48.99</v>
      </c>
      <c r="J48" s="43">
        <f t="shared" si="1"/>
        <v>195.96</v>
      </c>
    </row>
    <row r="49" ht="15.75" customHeight="1">
      <c r="B49" s="43">
        <v>10044.0</v>
      </c>
      <c r="C49" s="89">
        <v>42920.0</v>
      </c>
      <c r="D49" s="43" t="s">
        <v>222</v>
      </c>
      <c r="E49" s="43" t="s">
        <v>200</v>
      </c>
      <c r="F49" s="43" t="s">
        <v>201</v>
      </c>
      <c r="G49" s="43" t="s">
        <v>208</v>
      </c>
      <c r="H49" s="43">
        <v>62.0</v>
      </c>
      <c r="I49" s="43">
        <v>68.99</v>
      </c>
      <c r="J49" s="43">
        <f t="shared" si="1"/>
        <v>4277.38</v>
      </c>
    </row>
    <row r="50" ht="15.75" customHeight="1">
      <c r="B50" s="43">
        <v>10045.0</v>
      </c>
      <c r="C50" s="89">
        <v>42926.0</v>
      </c>
      <c r="D50" s="43" t="s">
        <v>222</v>
      </c>
      <c r="E50" s="43" t="s">
        <v>200</v>
      </c>
      <c r="F50" s="43" t="s">
        <v>201</v>
      </c>
      <c r="G50" s="43" t="s">
        <v>199</v>
      </c>
      <c r="H50" s="43">
        <v>60.0</v>
      </c>
      <c r="I50" s="43">
        <v>50.99</v>
      </c>
      <c r="J50" s="43">
        <f t="shared" si="1"/>
        <v>3059.4</v>
      </c>
    </row>
    <row r="51" ht="15.75" customHeight="1">
      <c r="B51" s="43">
        <v>10046.0</v>
      </c>
      <c r="C51" s="89">
        <v>42928.0</v>
      </c>
      <c r="D51" s="43" t="s">
        <v>222</v>
      </c>
      <c r="E51" s="43" t="s">
        <v>200</v>
      </c>
      <c r="F51" s="43" t="s">
        <v>215</v>
      </c>
      <c r="G51" s="43" t="s">
        <v>199</v>
      </c>
      <c r="H51" s="43">
        <v>29.0</v>
      </c>
      <c r="I51" s="43">
        <v>45.99</v>
      </c>
      <c r="J51" s="43">
        <f t="shared" si="1"/>
        <v>1333.71</v>
      </c>
    </row>
    <row r="52" ht="15.75" customHeight="1">
      <c r="B52" s="43">
        <v>10047.0</v>
      </c>
      <c r="C52" s="89">
        <v>42935.0</v>
      </c>
      <c r="D52" s="43" t="s">
        <v>222</v>
      </c>
      <c r="E52" s="43" t="s">
        <v>197</v>
      </c>
      <c r="F52" s="43" t="s">
        <v>207</v>
      </c>
      <c r="G52" s="43" t="s">
        <v>199</v>
      </c>
      <c r="H52" s="43">
        <v>7.0</v>
      </c>
      <c r="I52" s="43">
        <v>55.99</v>
      </c>
      <c r="J52" s="43">
        <f t="shared" si="1"/>
        <v>391.93</v>
      </c>
    </row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2:J2"/>
  </mergeCells>
  <printOptions/>
  <pageMargins bottom="0.75" footer="0.0" header="0.0" left="0.7" right="0.7" top="0.75"/>
  <pageSetup orientation="landscape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5" width="14.38"/>
    <col customWidth="1" min="6" max="6" width="44.0"/>
    <col customWidth="1" min="7" max="26" width="14.38"/>
  </cols>
  <sheetData>
    <row r="1" ht="15.75" customHeight="1">
      <c r="A1" s="87"/>
      <c r="B1" s="87"/>
    </row>
    <row r="2" ht="15.75" customHeight="1"/>
    <row r="3" ht="15.75" customHeight="1">
      <c r="G3" s="78"/>
      <c r="H3" s="78"/>
      <c r="I3" s="78"/>
      <c r="J3" s="79"/>
    </row>
    <row r="4" ht="15.75" customHeight="1">
      <c r="G4" s="80"/>
      <c r="H4" s="80"/>
      <c r="I4" s="80"/>
      <c r="J4" s="81"/>
    </row>
    <row r="5" ht="15.75" customHeight="1">
      <c r="G5" s="80"/>
      <c r="H5" s="80"/>
      <c r="I5" s="80"/>
      <c r="J5" s="81"/>
    </row>
    <row r="6" ht="15.75" customHeight="1">
      <c r="G6" s="80"/>
      <c r="H6" s="80"/>
      <c r="I6" s="80"/>
      <c r="J6" s="81"/>
    </row>
    <row r="7" ht="15.75" customHeight="1">
      <c r="G7" s="80"/>
      <c r="H7" s="80"/>
      <c r="I7" s="80"/>
      <c r="J7" s="81"/>
    </row>
    <row r="8" ht="15.75" customHeight="1">
      <c r="G8" s="86"/>
      <c r="H8" s="86"/>
      <c r="I8" s="86"/>
      <c r="J8" s="87"/>
    </row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3"/>
  <legacyDrawing r:id="rId4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14.38"/>
  </cols>
  <sheetData>
    <row r="1" ht="15.75" customHeight="1"/>
    <row r="2" ht="15.75" customHeight="1"/>
    <row r="3" ht="15.75" customHeight="1"/>
    <row r="4" ht="15.75" customHeight="1"/>
    <row r="5" ht="15.75" customHeight="1">
      <c r="B5" s="92" t="s">
        <v>226</v>
      </c>
      <c r="C5" s="92" t="s">
        <v>227</v>
      </c>
      <c r="D5" s="92" t="s">
        <v>228</v>
      </c>
      <c r="E5" s="93" t="s">
        <v>229</v>
      </c>
      <c r="F5" s="92" t="s">
        <v>230</v>
      </c>
      <c r="H5" s="93" t="s">
        <v>231</v>
      </c>
      <c r="I5" s="93" t="s">
        <v>232</v>
      </c>
      <c r="J5" s="93" t="s">
        <v>233</v>
      </c>
    </row>
    <row r="6" ht="15.75" customHeight="1">
      <c r="B6" s="5">
        <v>10.0</v>
      </c>
      <c r="C6" s="5" t="s">
        <v>234</v>
      </c>
      <c r="D6" s="5" t="s">
        <v>198</v>
      </c>
      <c r="E6" s="5"/>
      <c r="F6" s="5"/>
      <c r="H6" s="94">
        <v>10.0</v>
      </c>
      <c r="I6" s="94"/>
      <c r="J6" s="94" t="s">
        <v>235</v>
      </c>
    </row>
    <row r="7" ht="15.75" customHeight="1">
      <c r="B7" s="5">
        <v>20.0</v>
      </c>
      <c r="C7" s="5" t="s">
        <v>236</v>
      </c>
      <c r="D7" s="5" t="s">
        <v>237</v>
      </c>
      <c r="E7" s="5"/>
      <c r="F7" s="5"/>
      <c r="H7" s="94">
        <v>20.0</v>
      </c>
      <c r="I7" s="94"/>
      <c r="J7" s="94" t="s">
        <v>238</v>
      </c>
    </row>
    <row r="8" ht="15.75" customHeight="1">
      <c r="B8" s="5">
        <v>30.0</v>
      </c>
      <c r="C8" s="5" t="s">
        <v>239</v>
      </c>
      <c r="D8" s="5" t="s">
        <v>203</v>
      </c>
      <c r="E8" s="5"/>
      <c r="F8" s="5"/>
      <c r="H8" s="94">
        <v>30.0</v>
      </c>
      <c r="I8" s="94"/>
      <c r="J8" s="94" t="s">
        <v>240</v>
      </c>
    </row>
    <row r="9" ht="15.75" customHeight="1">
      <c r="B9" s="5">
        <v>40.0</v>
      </c>
      <c r="C9" s="5" t="s">
        <v>241</v>
      </c>
      <c r="D9" s="5" t="s">
        <v>242</v>
      </c>
      <c r="E9" s="5"/>
      <c r="F9" s="5"/>
      <c r="H9" s="94">
        <v>40.0</v>
      </c>
      <c r="I9" s="94"/>
      <c r="J9" s="94" t="s">
        <v>243</v>
      </c>
    </row>
    <row r="10" ht="15.75" customHeight="1">
      <c r="B10" s="5">
        <v>50.0</v>
      </c>
      <c r="C10" s="5" t="s">
        <v>244</v>
      </c>
      <c r="D10" s="5" t="s">
        <v>245</v>
      </c>
      <c r="E10" s="5"/>
      <c r="F10" s="5"/>
      <c r="H10" s="94">
        <v>50.0</v>
      </c>
      <c r="I10" s="94"/>
      <c r="J10" s="94" t="s">
        <v>246</v>
      </c>
    </row>
    <row r="11" ht="15.75" customHeight="1">
      <c r="B11" s="5">
        <v>60.0</v>
      </c>
      <c r="C11" s="5" t="s">
        <v>247</v>
      </c>
      <c r="D11" s="5" t="s">
        <v>248</v>
      </c>
      <c r="E11" s="5"/>
      <c r="F11" s="5"/>
      <c r="H11" s="94">
        <v>60.0</v>
      </c>
      <c r="I11" s="94"/>
      <c r="J11" s="94" t="s">
        <v>249</v>
      </c>
    </row>
    <row r="12" ht="15.75" customHeight="1">
      <c r="B12" s="5">
        <v>70.0</v>
      </c>
      <c r="C12" s="5" t="s">
        <v>250</v>
      </c>
      <c r="D12" s="5" t="s">
        <v>251</v>
      </c>
      <c r="E12" s="5"/>
      <c r="F12" s="5"/>
      <c r="H12" s="94">
        <v>70.0</v>
      </c>
      <c r="I12" s="94"/>
      <c r="J12" s="94" t="s">
        <v>252</v>
      </c>
    </row>
    <row r="13" ht="15.75" customHeight="1">
      <c r="B13" s="5">
        <v>80.0</v>
      </c>
      <c r="C13" s="5" t="s">
        <v>253</v>
      </c>
      <c r="D13" s="5" t="s">
        <v>254</v>
      </c>
      <c r="E13" s="5"/>
      <c r="F13" s="5"/>
      <c r="H13" s="94">
        <v>80.0</v>
      </c>
      <c r="I13" s="94"/>
      <c r="J13" s="94" t="s">
        <v>255</v>
      </c>
    </row>
    <row r="14" ht="15.75" customHeight="1">
      <c r="B14" s="75" t="s">
        <v>256</v>
      </c>
      <c r="C14" s="8"/>
      <c r="D14" s="9"/>
      <c r="E14" s="5"/>
      <c r="F14" s="5"/>
      <c r="H14" s="94">
        <v>90.0</v>
      </c>
      <c r="I14" s="94"/>
      <c r="J14" s="94" t="s">
        <v>257</v>
      </c>
    </row>
    <row r="15" ht="15.75" customHeight="1"/>
    <row r="16" ht="15.75" customHeight="1"/>
    <row r="17" ht="15.75" customHeight="1">
      <c r="B17" s="95" t="s">
        <v>258</v>
      </c>
      <c r="C17" s="96"/>
      <c r="D17" s="96"/>
      <c r="E17" s="96"/>
      <c r="F17" s="97"/>
    </row>
    <row r="18" ht="41.25" customHeight="1">
      <c r="B18" s="98"/>
      <c r="C18" s="99"/>
      <c r="D18" s="99"/>
      <c r="E18" s="99"/>
      <c r="F18" s="100"/>
    </row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B14:D14"/>
    <mergeCell ref="B17:F18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4.38"/>
    <col customWidth="1" min="3" max="3" width="20.63"/>
    <col customWidth="1" min="4" max="4" width="17.75"/>
    <col customWidth="1" min="5" max="5" width="35.0"/>
    <col customWidth="1" min="6" max="26" width="14.38"/>
  </cols>
  <sheetData>
    <row r="1" ht="15.75" customHeight="1"/>
    <row r="2" ht="15.75" customHeight="1">
      <c r="C2" s="1" t="s">
        <v>0</v>
      </c>
      <c r="D2" s="1" t="s">
        <v>1</v>
      </c>
      <c r="E2" s="1" t="s">
        <v>2</v>
      </c>
      <c r="G2" s="2" t="s">
        <v>3</v>
      </c>
      <c r="H2" s="3">
        <f>COUNTIF(E3:E13,"PROSAO")</f>
        <v>6</v>
      </c>
    </row>
    <row r="3" ht="15.75" customHeight="1">
      <c r="C3" s="4" t="s">
        <v>4</v>
      </c>
      <c r="D3" s="5">
        <v>15.0</v>
      </c>
      <c r="E3" s="5" t="str">
        <f t="shared" ref="E3:E13" si="1">IF(D3&gt;=25,"PROSAO","NIJE PROSAO")</f>
        <v>NIJE PROSAO</v>
      </c>
      <c r="G3" s="6" t="s">
        <v>5</v>
      </c>
      <c r="H3" s="3">
        <f>COUNTIF(E3:E13,"NIJE PROSAO")</f>
        <v>5</v>
      </c>
    </row>
    <row r="4" ht="15.75" customHeight="1">
      <c r="C4" s="4" t="s">
        <v>6</v>
      </c>
      <c r="D4" s="5">
        <v>18.0</v>
      </c>
      <c r="E4" s="5" t="str">
        <f t="shared" si="1"/>
        <v>NIJE PROSAO</v>
      </c>
    </row>
    <row r="5" ht="15.75" customHeight="1">
      <c r="C5" s="4" t="s">
        <v>7</v>
      </c>
      <c r="D5" s="5">
        <v>38.0</v>
      </c>
      <c r="E5" s="5" t="str">
        <f t="shared" si="1"/>
        <v>PROSAO</v>
      </c>
    </row>
    <row r="6" ht="15.75" customHeight="1">
      <c r="C6" s="4" t="s">
        <v>8</v>
      </c>
      <c r="D6" s="5">
        <v>25.0</v>
      </c>
      <c r="E6" s="5" t="str">
        <f t="shared" si="1"/>
        <v>PROSAO</v>
      </c>
    </row>
    <row r="7" ht="15.75" customHeight="1">
      <c r="C7" s="4" t="s">
        <v>9</v>
      </c>
      <c r="D7" s="5">
        <v>49.0</v>
      </c>
      <c r="E7" s="5" t="str">
        <f t="shared" si="1"/>
        <v>PROSAO</v>
      </c>
    </row>
    <row r="8" ht="15.75" customHeight="1">
      <c r="C8" s="4" t="s">
        <v>10</v>
      </c>
      <c r="D8" s="5">
        <v>8.0</v>
      </c>
      <c r="E8" s="5" t="str">
        <f t="shared" si="1"/>
        <v>NIJE PROSAO</v>
      </c>
    </row>
    <row r="9" ht="15.75" customHeight="1">
      <c r="C9" s="4" t="s">
        <v>11</v>
      </c>
      <c r="D9" s="5">
        <v>17.0</v>
      </c>
      <c r="E9" s="5" t="str">
        <f t="shared" si="1"/>
        <v>NIJE PROSAO</v>
      </c>
    </row>
    <row r="10" ht="15.75" customHeight="1">
      <c r="C10" s="4" t="s">
        <v>12</v>
      </c>
      <c r="D10" s="5">
        <v>25.0</v>
      </c>
      <c r="E10" s="5" t="str">
        <f t="shared" si="1"/>
        <v>PROSAO</v>
      </c>
    </row>
    <row r="11" ht="15.75" customHeight="1">
      <c r="C11" s="4" t="s">
        <v>13</v>
      </c>
      <c r="D11" s="5">
        <v>25.0</v>
      </c>
      <c r="E11" s="5" t="str">
        <f t="shared" si="1"/>
        <v>PROSAO</v>
      </c>
    </row>
    <row r="12" ht="15.75" customHeight="1">
      <c r="C12" s="4" t="s">
        <v>14</v>
      </c>
      <c r="D12" s="5">
        <v>40.0</v>
      </c>
      <c r="E12" s="5" t="str">
        <f t="shared" si="1"/>
        <v>PROSAO</v>
      </c>
    </row>
    <row r="13" ht="15.75" customHeight="1">
      <c r="C13" s="4" t="s">
        <v>15</v>
      </c>
      <c r="D13" s="5">
        <v>15.0</v>
      </c>
      <c r="E13" s="5" t="str">
        <f t="shared" si="1"/>
        <v>NIJE PROSAO</v>
      </c>
    </row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14.38"/>
  </cols>
  <sheetData>
    <row r="1" ht="15.75" customHeight="1"/>
    <row r="2" ht="15.75" customHeight="1"/>
    <row r="3" ht="15.75" customHeight="1"/>
    <row r="4" ht="15.75" customHeight="1"/>
    <row r="5" ht="15.75" customHeight="1">
      <c r="B5" s="92" t="s">
        <v>226</v>
      </c>
      <c r="C5" s="92" t="s">
        <v>227</v>
      </c>
      <c r="D5" s="92" t="s">
        <v>228</v>
      </c>
      <c r="E5" s="93" t="s">
        <v>229</v>
      </c>
      <c r="F5" s="92" t="s">
        <v>230</v>
      </c>
      <c r="H5" s="93" t="s">
        <v>231</v>
      </c>
      <c r="I5" s="93" t="s">
        <v>232</v>
      </c>
      <c r="J5" s="93" t="s">
        <v>233</v>
      </c>
    </row>
    <row r="6" ht="15.75" customHeight="1">
      <c r="B6" s="5">
        <v>10.0</v>
      </c>
      <c r="C6" s="5" t="s">
        <v>234</v>
      </c>
      <c r="D6" s="5" t="s">
        <v>198</v>
      </c>
      <c r="E6" s="5">
        <v>55000.0</v>
      </c>
      <c r="F6" s="5">
        <f t="shared" ref="F6:F13" si="1">12*E6</f>
        <v>660000</v>
      </c>
      <c r="H6" s="94">
        <v>10.0</v>
      </c>
      <c r="I6" s="94">
        <v>30.0</v>
      </c>
      <c r="J6" s="94" t="s">
        <v>235</v>
      </c>
    </row>
    <row r="7" ht="15.75" customHeight="1">
      <c r="B7" s="5">
        <v>20.0</v>
      </c>
      <c r="C7" s="5" t="s">
        <v>236</v>
      </c>
      <c r="D7" s="5" t="s">
        <v>237</v>
      </c>
      <c r="E7" s="5">
        <v>54000.0</v>
      </c>
      <c r="F7" s="5">
        <f t="shared" si="1"/>
        <v>648000</v>
      </c>
      <c r="H7" s="94">
        <v>20.0</v>
      </c>
      <c r="I7" s="94">
        <v>40.0</v>
      </c>
      <c r="J7" s="94" t="s">
        <v>238</v>
      </c>
    </row>
    <row r="8" ht="15.75" customHeight="1">
      <c r="B8" s="5">
        <v>30.0</v>
      </c>
      <c r="C8" s="5" t="s">
        <v>239</v>
      </c>
      <c r="D8" s="5" t="s">
        <v>203</v>
      </c>
      <c r="E8" s="5">
        <v>76000.0</v>
      </c>
      <c r="F8" s="5">
        <f t="shared" si="1"/>
        <v>912000</v>
      </c>
      <c r="H8" s="94">
        <v>30.0</v>
      </c>
      <c r="I8" s="94">
        <v>50.0</v>
      </c>
      <c r="J8" s="94" t="s">
        <v>240</v>
      </c>
    </row>
    <row r="9" ht="15.75" customHeight="1">
      <c r="B9" s="5">
        <v>40.0</v>
      </c>
      <c r="C9" s="5" t="s">
        <v>241</v>
      </c>
      <c r="D9" s="5" t="s">
        <v>242</v>
      </c>
      <c r="E9" s="5">
        <v>51000.0</v>
      </c>
      <c r="F9" s="5">
        <f t="shared" si="1"/>
        <v>612000</v>
      </c>
      <c r="H9" s="94">
        <v>40.0</v>
      </c>
      <c r="I9" s="94">
        <v>70.0</v>
      </c>
      <c r="J9" s="94" t="s">
        <v>243</v>
      </c>
    </row>
    <row r="10" ht="15.75" customHeight="1">
      <c r="B10" s="5">
        <v>50.0</v>
      </c>
      <c r="C10" s="5" t="s">
        <v>244</v>
      </c>
      <c r="D10" s="5" t="s">
        <v>245</v>
      </c>
      <c r="E10" s="5">
        <v>50000.0</v>
      </c>
      <c r="F10" s="5">
        <f t="shared" si="1"/>
        <v>600000</v>
      </c>
      <c r="H10" s="94">
        <v>50.0</v>
      </c>
      <c r="I10" s="94">
        <v>30.0</v>
      </c>
      <c r="J10" s="94" t="s">
        <v>246</v>
      </c>
    </row>
    <row r="11" ht="15.75" customHeight="1">
      <c r="B11" s="5">
        <v>60.0</v>
      </c>
      <c r="C11" s="5" t="s">
        <v>247</v>
      </c>
      <c r="D11" s="5" t="s">
        <v>248</v>
      </c>
      <c r="E11" s="5">
        <v>58000.0</v>
      </c>
      <c r="F11" s="5">
        <f t="shared" si="1"/>
        <v>696000</v>
      </c>
      <c r="H11" s="94">
        <v>60.0</v>
      </c>
      <c r="I11" s="94">
        <v>10.0</v>
      </c>
      <c r="J11" s="94" t="s">
        <v>249</v>
      </c>
    </row>
    <row r="12" ht="15.75" customHeight="1">
      <c r="B12" s="5">
        <v>70.0</v>
      </c>
      <c r="C12" s="5" t="s">
        <v>250</v>
      </c>
      <c r="D12" s="5" t="s">
        <v>251</v>
      </c>
      <c r="E12" s="5">
        <v>61000.0</v>
      </c>
      <c r="F12" s="5">
        <f t="shared" si="1"/>
        <v>732000</v>
      </c>
      <c r="H12" s="94">
        <v>70.0</v>
      </c>
      <c r="I12" s="94">
        <v>20.0</v>
      </c>
      <c r="J12" s="94" t="s">
        <v>252</v>
      </c>
    </row>
    <row r="13" ht="15.75" customHeight="1">
      <c r="B13" s="5">
        <v>80.0</v>
      </c>
      <c r="C13" s="5" t="s">
        <v>253</v>
      </c>
      <c r="D13" s="5" t="s">
        <v>254</v>
      </c>
      <c r="E13" s="5">
        <v>75000.0</v>
      </c>
      <c r="F13" s="5">
        <f t="shared" si="1"/>
        <v>900000</v>
      </c>
      <c r="H13" s="94">
        <v>80.0</v>
      </c>
      <c r="I13" s="94">
        <v>50.0</v>
      </c>
      <c r="J13" s="94" t="s">
        <v>255</v>
      </c>
    </row>
    <row r="14" ht="15.75" customHeight="1">
      <c r="B14" s="75" t="s">
        <v>256</v>
      </c>
      <c r="C14" s="8"/>
      <c r="D14" s="9"/>
      <c r="E14" s="5">
        <f t="shared" ref="E14:F14" si="2">SUM(E6:E13)</f>
        <v>480000</v>
      </c>
      <c r="F14" s="5">
        <f t="shared" si="2"/>
        <v>5760000</v>
      </c>
      <c r="H14" s="94">
        <v>90.0</v>
      </c>
      <c r="I14" s="94">
        <v>70.0</v>
      </c>
      <c r="J14" s="94" t="s">
        <v>257</v>
      </c>
    </row>
    <row r="15" ht="15.75" customHeight="1"/>
    <row r="16" ht="15.75" customHeight="1"/>
    <row r="17" ht="15.75" customHeight="1">
      <c r="B17" s="101" t="s">
        <v>258</v>
      </c>
      <c r="C17" s="96"/>
      <c r="D17" s="96"/>
      <c r="E17" s="96"/>
      <c r="F17" s="97"/>
    </row>
    <row r="18" ht="41.25" customHeight="1">
      <c r="B18" s="98"/>
      <c r="C18" s="99"/>
      <c r="D18" s="99"/>
      <c r="E18" s="99"/>
      <c r="F18" s="100"/>
    </row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B14:D14"/>
    <mergeCell ref="B17:F18"/>
  </mergeCells>
  <dataValidations>
    <dataValidation type="decimal" operator="greaterThanOrEqual" allowBlank="1" showDropDown="1" showInputMessage="1" showErrorMessage="1" prompt="Унесите број веће од или једнако 50000" sqref="E6:E14">
      <formula1>50000.0</formula1>
    </dataValidation>
    <dataValidation type="list" allowBlank="1" showInputMessage="1" showErrorMessage="1" prompt="Унесите вредност која постоји у колони MBR у раднику" sqref="I6:I14">
      <formula1>$B$6:$B$14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14.38"/>
  </cols>
  <sheetData>
    <row r="1" ht="15.75" customHeight="1"/>
    <row r="2" ht="15.75" customHeight="1"/>
    <row r="3" ht="15.75" customHeight="1">
      <c r="B3" s="92" t="s">
        <v>226</v>
      </c>
      <c r="C3" s="92" t="s">
        <v>227</v>
      </c>
      <c r="D3" s="92" t="s">
        <v>228</v>
      </c>
    </row>
    <row r="4" ht="15.75" customHeight="1">
      <c r="B4" s="5">
        <v>10.0</v>
      </c>
      <c r="C4" s="5" t="s">
        <v>234</v>
      </c>
      <c r="D4" s="5" t="s">
        <v>198</v>
      </c>
    </row>
    <row r="5" ht="15.75" customHeight="1">
      <c r="B5" s="5">
        <v>20.0</v>
      </c>
      <c r="C5" s="5" t="s">
        <v>236</v>
      </c>
      <c r="D5" s="5" t="s">
        <v>237</v>
      </c>
    </row>
    <row r="6" ht="15.75" customHeight="1">
      <c r="B6" s="5">
        <v>30.0</v>
      </c>
      <c r="C6" s="5" t="s">
        <v>239</v>
      </c>
      <c r="D6" s="5" t="s">
        <v>203</v>
      </c>
    </row>
    <row r="7" ht="15.75" customHeight="1">
      <c r="B7" s="5">
        <v>40.0</v>
      </c>
      <c r="C7" s="5" t="s">
        <v>241</v>
      </c>
      <c r="D7" s="5" t="s">
        <v>242</v>
      </c>
    </row>
    <row r="8" ht="15.75" customHeight="1">
      <c r="B8" s="5">
        <v>50.0</v>
      </c>
      <c r="C8" s="5" t="s">
        <v>244</v>
      </c>
      <c r="D8" s="5" t="s">
        <v>245</v>
      </c>
    </row>
    <row r="9" ht="15.75" customHeight="1">
      <c r="B9" s="5">
        <v>60.0</v>
      </c>
      <c r="C9" s="5" t="s">
        <v>247</v>
      </c>
      <c r="D9" s="5" t="s">
        <v>248</v>
      </c>
    </row>
    <row r="10" ht="15.75" customHeight="1">
      <c r="B10" s="5">
        <v>70.0</v>
      </c>
      <c r="C10" s="5" t="s">
        <v>250</v>
      </c>
      <c r="D10" s="5" t="s">
        <v>251</v>
      </c>
    </row>
    <row r="11" ht="15.75" customHeight="1">
      <c r="B11" s="5">
        <v>80.0</v>
      </c>
      <c r="C11" s="5" t="s">
        <v>253</v>
      </c>
      <c r="D11" s="5" t="s">
        <v>254</v>
      </c>
    </row>
    <row r="12" ht="15.75" customHeight="1"/>
    <row r="13" ht="30.75" customHeight="1">
      <c r="B13" s="102" t="s">
        <v>259</v>
      </c>
      <c r="C13" s="27"/>
      <c r="D13" s="28"/>
    </row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13:D13"/>
  </mergeCells>
  <printOptions/>
  <pageMargins bottom="0.75" footer="0.0" header="0.0" left="0.7" right="0.7" top="0.75"/>
  <pageSetup orientation="landscape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14.38"/>
  </cols>
  <sheetData>
    <row r="1" ht="15.75" customHeight="1"/>
    <row r="2" ht="15.75" customHeight="1"/>
    <row r="3" ht="15.75" customHeight="1">
      <c r="B3" s="92" t="s">
        <v>226</v>
      </c>
      <c r="C3" s="92" t="s">
        <v>227</v>
      </c>
      <c r="D3" s="92" t="s">
        <v>228</v>
      </c>
      <c r="E3" s="103" t="s">
        <v>260</v>
      </c>
    </row>
    <row r="4" ht="15.75" customHeight="1">
      <c r="B4" s="5">
        <v>10.0</v>
      </c>
      <c r="C4" s="5" t="s">
        <v>234</v>
      </c>
      <c r="D4" s="5" t="s">
        <v>198</v>
      </c>
      <c r="E4" s="104" t="str">
        <f t="shared" ref="E4:E11" si="1">CONCATENATE(C4," ",D4)</f>
        <v>Pera Perić</v>
      </c>
    </row>
    <row r="5" ht="15.75" customHeight="1">
      <c r="B5" s="5">
        <v>20.0</v>
      </c>
      <c r="C5" s="5" t="s">
        <v>236</v>
      </c>
      <c r="D5" s="5" t="s">
        <v>237</v>
      </c>
      <c r="E5" s="104" t="str">
        <f t="shared" si="1"/>
        <v>Marko Marković</v>
      </c>
    </row>
    <row r="6" ht="15.75" customHeight="1">
      <c r="B6" s="5">
        <v>30.0</v>
      </c>
      <c r="C6" s="5" t="s">
        <v>239</v>
      </c>
      <c r="D6" s="5" t="s">
        <v>203</v>
      </c>
      <c r="E6" s="104" t="str">
        <f t="shared" si="1"/>
        <v>Eva Tomić</v>
      </c>
    </row>
    <row r="7" ht="15.75" customHeight="1">
      <c r="B7" s="5">
        <v>40.0</v>
      </c>
      <c r="C7" s="5" t="s">
        <v>241</v>
      </c>
      <c r="D7" s="5" t="s">
        <v>242</v>
      </c>
      <c r="E7" s="104" t="str">
        <f t="shared" si="1"/>
        <v>Nikola Ilić</v>
      </c>
    </row>
    <row r="8" ht="15.75" customHeight="1">
      <c r="B8" s="5">
        <v>50.0</v>
      </c>
      <c r="C8" s="5" t="s">
        <v>244</v>
      </c>
      <c r="D8" s="5" t="s">
        <v>245</v>
      </c>
      <c r="E8" s="104" t="str">
        <f t="shared" si="1"/>
        <v>Žarko Kovač</v>
      </c>
    </row>
    <row r="9" ht="15.75" customHeight="1">
      <c r="B9" s="5">
        <v>60.0</v>
      </c>
      <c r="C9" s="5" t="s">
        <v>247</v>
      </c>
      <c r="D9" s="5" t="s">
        <v>248</v>
      </c>
      <c r="E9" s="104" t="str">
        <f t="shared" si="1"/>
        <v>Milica Miletić</v>
      </c>
    </row>
    <row r="10" ht="15.75" customHeight="1">
      <c r="B10" s="5">
        <v>70.0</v>
      </c>
      <c r="C10" s="5" t="s">
        <v>250</v>
      </c>
      <c r="D10" s="5" t="s">
        <v>251</v>
      </c>
      <c r="E10" s="104" t="str">
        <f t="shared" si="1"/>
        <v>Jana Zorić</v>
      </c>
    </row>
    <row r="11" ht="15.75" customHeight="1">
      <c r="B11" s="5">
        <v>80.0</v>
      </c>
      <c r="C11" s="5" t="s">
        <v>253</v>
      </c>
      <c r="D11" s="5" t="s">
        <v>254</v>
      </c>
      <c r="E11" s="104" t="str">
        <f t="shared" si="1"/>
        <v>Veljko Đukić</v>
      </c>
    </row>
    <row r="12" ht="15.75" customHeight="1"/>
    <row r="13" ht="30.75" customHeight="1">
      <c r="B13" s="102" t="s">
        <v>259</v>
      </c>
      <c r="C13" s="27"/>
      <c r="D13" s="27"/>
      <c r="E13" s="28"/>
    </row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13:E13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38"/>
    <col customWidth="1" min="2" max="2" width="7.38"/>
    <col customWidth="1" min="3" max="3" width="14.38"/>
    <col customWidth="1" min="4" max="4" width="12.0"/>
    <col customWidth="1" min="5" max="5" width="11.0"/>
    <col customWidth="1" min="6" max="6" width="12.63"/>
    <col customWidth="1" min="7" max="7" width="10.63"/>
    <col customWidth="1" min="8" max="8" width="11.38"/>
    <col customWidth="1" min="9" max="9" width="12.88"/>
    <col customWidth="1" min="10" max="10" width="11.38"/>
    <col customWidth="1" min="11" max="11" width="11.75"/>
    <col customWidth="1" min="12" max="12" width="12.25"/>
    <col customWidth="1" min="13" max="13" width="18.13"/>
    <col customWidth="1" min="14" max="26" width="14.38"/>
  </cols>
  <sheetData>
    <row r="1" ht="15.75" customHeight="1"/>
    <row r="2" ht="15.75" customHeight="1">
      <c r="B2" s="11" t="s">
        <v>17</v>
      </c>
      <c r="C2" s="12" t="s">
        <v>18</v>
      </c>
      <c r="D2" s="13" t="s">
        <v>19</v>
      </c>
      <c r="E2" s="8"/>
      <c r="F2" s="8"/>
      <c r="G2" s="9"/>
      <c r="H2" s="13" t="s">
        <v>20</v>
      </c>
      <c r="I2" s="8"/>
      <c r="J2" s="9"/>
      <c r="K2" s="13" t="s">
        <v>21</v>
      </c>
      <c r="L2" s="8"/>
      <c r="M2" s="9"/>
      <c r="N2" s="14" t="s">
        <v>22</v>
      </c>
    </row>
    <row r="3">
      <c r="B3" s="15"/>
      <c r="C3" s="15"/>
      <c r="D3" s="16" t="s">
        <v>23</v>
      </c>
      <c r="E3" s="16" t="s">
        <v>24</v>
      </c>
      <c r="F3" s="16" t="s">
        <v>25</v>
      </c>
      <c r="G3" s="16" t="s">
        <v>26</v>
      </c>
      <c r="H3" s="16" t="s">
        <v>27</v>
      </c>
      <c r="I3" s="17" t="s">
        <v>28</v>
      </c>
      <c r="J3" s="17" t="s">
        <v>29</v>
      </c>
      <c r="K3" s="16" t="s">
        <v>30</v>
      </c>
      <c r="L3" s="16" t="s">
        <v>31</v>
      </c>
      <c r="M3" s="16" t="s">
        <v>32</v>
      </c>
      <c r="N3" s="18"/>
    </row>
    <row r="4" ht="15.75" customHeight="1">
      <c r="B4" s="19">
        <v>1.0</v>
      </c>
      <c r="C4" s="20" t="s">
        <v>33</v>
      </c>
      <c r="D4" s="21">
        <v>1.0</v>
      </c>
      <c r="E4" s="21">
        <v>1.0</v>
      </c>
      <c r="F4" s="21">
        <v>2.0</v>
      </c>
      <c r="G4" s="21">
        <v>3.0</v>
      </c>
      <c r="H4" s="19"/>
      <c r="I4" s="19"/>
      <c r="J4" s="19"/>
      <c r="K4" s="19">
        <v>0.0</v>
      </c>
      <c r="L4" s="19">
        <v>0.0</v>
      </c>
      <c r="M4" s="19"/>
      <c r="N4" s="22"/>
    </row>
    <row r="5" ht="15.75" customHeight="1">
      <c r="B5" s="19">
        <v>2.0</v>
      </c>
      <c r="C5" s="20" t="s">
        <v>34</v>
      </c>
      <c r="D5" s="21">
        <v>4.0</v>
      </c>
      <c r="E5" s="21">
        <v>1.0</v>
      </c>
      <c r="F5" s="21">
        <v>4.0</v>
      </c>
      <c r="G5" s="21">
        <v>2.0</v>
      </c>
      <c r="H5" s="19"/>
      <c r="I5" s="19"/>
      <c r="J5" s="19"/>
      <c r="K5" s="19">
        <v>5.0</v>
      </c>
      <c r="L5" s="19">
        <v>5.0</v>
      </c>
      <c r="M5" s="19"/>
      <c r="N5" s="22"/>
    </row>
    <row r="6" ht="15.75" customHeight="1">
      <c r="B6" s="19">
        <v>3.0</v>
      </c>
      <c r="C6" s="20" t="s">
        <v>35</v>
      </c>
      <c r="D6" s="21">
        <v>3.0</v>
      </c>
      <c r="E6" s="21">
        <v>1.0</v>
      </c>
      <c r="F6" s="21">
        <v>1.0</v>
      </c>
      <c r="G6" s="21">
        <v>1.0</v>
      </c>
      <c r="H6" s="19"/>
      <c r="I6" s="19"/>
      <c r="J6" s="19"/>
      <c r="K6" s="19">
        <v>10.0</v>
      </c>
      <c r="L6" s="19">
        <v>29.0</v>
      </c>
      <c r="M6" s="19"/>
      <c r="N6" s="22"/>
    </row>
    <row r="7" ht="15.75" customHeight="1">
      <c r="B7" s="19">
        <v>4.0</v>
      </c>
      <c r="C7" s="20" t="s">
        <v>36</v>
      </c>
      <c r="D7" s="21">
        <v>5.0</v>
      </c>
      <c r="E7" s="21">
        <v>5.0</v>
      </c>
      <c r="F7" s="21">
        <v>5.0</v>
      </c>
      <c r="G7" s="21">
        <v>5.0</v>
      </c>
      <c r="H7" s="19"/>
      <c r="I7" s="19"/>
      <c r="J7" s="19"/>
      <c r="K7" s="19">
        <v>0.0</v>
      </c>
      <c r="L7" s="19">
        <v>0.0</v>
      </c>
      <c r="M7" s="19"/>
      <c r="N7" s="22"/>
    </row>
    <row r="8" ht="15.75" customHeight="1">
      <c r="B8" s="19">
        <v>5.0</v>
      </c>
      <c r="C8" s="20" t="s">
        <v>37</v>
      </c>
      <c r="D8" s="21">
        <v>5.0</v>
      </c>
      <c r="E8" s="21">
        <v>3.0</v>
      </c>
      <c r="F8" s="21">
        <v>5.0</v>
      </c>
      <c r="G8" s="21">
        <v>4.0</v>
      </c>
      <c r="H8" s="19"/>
      <c r="I8" s="19"/>
      <c r="J8" s="19"/>
      <c r="K8" s="19">
        <v>5.0</v>
      </c>
      <c r="L8" s="19">
        <v>0.0</v>
      </c>
      <c r="M8" s="19"/>
      <c r="N8" s="22"/>
    </row>
    <row r="9" ht="15.75" customHeight="1">
      <c r="B9" s="19">
        <v>6.0</v>
      </c>
      <c r="C9" s="20" t="s">
        <v>38</v>
      </c>
      <c r="D9" s="21">
        <v>3.0</v>
      </c>
      <c r="E9" s="21">
        <v>2.0</v>
      </c>
      <c r="F9" s="21">
        <v>2.0</v>
      </c>
      <c r="G9" s="21">
        <v>2.0</v>
      </c>
      <c r="H9" s="19"/>
      <c r="I9" s="19"/>
      <c r="J9" s="19"/>
      <c r="K9" s="19">
        <v>52.0</v>
      </c>
      <c r="L9" s="19">
        <v>22.0</v>
      </c>
      <c r="M9" s="19"/>
      <c r="N9" s="22"/>
    </row>
    <row r="10" ht="15.75" customHeight="1">
      <c r="B10" s="19">
        <v>7.0</v>
      </c>
      <c r="C10" s="20" t="s">
        <v>39</v>
      </c>
      <c r="D10" s="21">
        <v>3.0</v>
      </c>
      <c r="E10" s="21">
        <v>1.0</v>
      </c>
      <c r="F10" s="21">
        <v>2.0</v>
      </c>
      <c r="G10" s="21">
        <v>4.0</v>
      </c>
      <c r="H10" s="19"/>
      <c r="I10" s="19"/>
      <c r="J10" s="19"/>
      <c r="K10" s="19">
        <v>80.0</v>
      </c>
      <c r="L10" s="19">
        <v>0.0</v>
      </c>
      <c r="M10" s="19"/>
      <c r="N10" s="22"/>
    </row>
    <row r="11" ht="15.75" customHeight="1"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</row>
    <row r="12" ht="15.75" customHeight="1">
      <c r="B12" s="24" t="s">
        <v>40</v>
      </c>
      <c r="D12" s="25"/>
      <c r="E12" s="23"/>
      <c r="F12" s="23"/>
      <c r="G12" s="23"/>
      <c r="H12" s="23"/>
      <c r="I12" s="23"/>
      <c r="J12" s="23"/>
      <c r="K12" s="23"/>
      <c r="L12" s="23"/>
      <c r="M12" s="23"/>
      <c r="N12" s="23"/>
    </row>
    <row r="13" ht="15.75" customHeight="1">
      <c r="B13" s="24" t="s">
        <v>41</v>
      </c>
      <c r="E13" s="25"/>
      <c r="F13" s="23"/>
      <c r="G13" s="23"/>
      <c r="H13" s="23"/>
      <c r="I13" s="23"/>
      <c r="J13" s="23"/>
      <c r="K13" s="23"/>
      <c r="L13" s="23"/>
      <c r="M13" s="23"/>
      <c r="N13" s="23"/>
    </row>
    <row r="14" ht="15.75" customHeight="1"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</row>
    <row r="15" ht="15.75" customHeight="1">
      <c r="M15" s="23"/>
      <c r="N15" s="23"/>
    </row>
    <row r="16" ht="15.75" customHeight="1">
      <c r="B16" s="26" t="s">
        <v>42</v>
      </c>
      <c r="C16" s="27"/>
      <c r="D16" s="27"/>
      <c r="E16" s="27"/>
      <c r="F16" s="27"/>
      <c r="G16" s="27"/>
      <c r="H16" s="27"/>
      <c r="I16" s="27"/>
      <c r="J16" s="27"/>
      <c r="K16" s="27"/>
      <c r="L16" s="28"/>
      <c r="M16" s="23"/>
      <c r="N16" s="23"/>
    </row>
    <row r="17" ht="15.75" customHeight="1">
      <c r="B17" s="29" t="s">
        <v>43</v>
      </c>
      <c r="C17" s="27"/>
      <c r="D17" s="27"/>
      <c r="E17" s="27"/>
      <c r="F17" s="27"/>
      <c r="G17" s="27"/>
      <c r="H17" s="27"/>
      <c r="I17" s="27"/>
      <c r="J17" s="27"/>
      <c r="K17" s="27"/>
      <c r="L17" s="28"/>
    </row>
    <row r="18" ht="15.75" customHeight="1">
      <c r="B18" s="30" t="s">
        <v>44</v>
      </c>
      <c r="C18" s="27"/>
      <c r="D18" s="27"/>
      <c r="E18" s="27"/>
      <c r="F18" s="27"/>
      <c r="G18" s="27"/>
      <c r="H18" s="27"/>
      <c r="I18" s="27"/>
      <c r="J18" s="27"/>
      <c r="K18" s="27"/>
      <c r="L18" s="28"/>
    </row>
    <row r="19" ht="15.75" customHeight="1">
      <c r="B19" s="31" t="s">
        <v>45</v>
      </c>
      <c r="C19" s="31"/>
      <c r="D19" s="31"/>
      <c r="E19" s="31"/>
      <c r="F19" s="31"/>
      <c r="G19" s="31"/>
      <c r="H19" s="31"/>
      <c r="I19" s="31"/>
      <c r="J19" s="31"/>
      <c r="K19" s="31"/>
      <c r="L19" s="32"/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">
    <mergeCell ref="B17:L17"/>
    <mergeCell ref="B18:L18"/>
    <mergeCell ref="D2:G2"/>
    <mergeCell ref="H2:J2"/>
    <mergeCell ref="K2:M2"/>
    <mergeCell ref="N2:N3"/>
    <mergeCell ref="B12:C12"/>
    <mergeCell ref="B13:D13"/>
    <mergeCell ref="B16:L16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38"/>
    <col customWidth="1" min="2" max="2" width="7.38"/>
    <col customWidth="1" min="3" max="3" width="14.38"/>
    <col customWidth="1" min="4" max="4" width="12.0"/>
    <col customWidth="1" min="5" max="5" width="11.0"/>
    <col customWidth="1" min="6" max="6" width="12.63"/>
    <col customWidth="1" min="7" max="7" width="10.63"/>
    <col customWidth="1" min="8" max="8" width="11.38"/>
    <col customWidth="1" min="9" max="9" width="12.88"/>
    <col customWidth="1" min="10" max="10" width="11.38"/>
    <col customWidth="1" min="11" max="11" width="11.75"/>
    <col customWidth="1" min="12" max="12" width="12.25"/>
    <col customWidth="1" min="13" max="13" width="17.88"/>
    <col customWidth="1" min="14" max="14" width="22.0"/>
    <col customWidth="1" min="15" max="26" width="14.38"/>
  </cols>
  <sheetData>
    <row r="1" ht="15.75" customHeight="1"/>
    <row r="2" ht="15.75" customHeight="1">
      <c r="B2" s="11" t="s">
        <v>17</v>
      </c>
      <c r="C2" s="12" t="s">
        <v>18</v>
      </c>
      <c r="D2" s="13" t="s">
        <v>19</v>
      </c>
      <c r="E2" s="8"/>
      <c r="F2" s="8"/>
      <c r="G2" s="9"/>
      <c r="H2" s="13" t="s">
        <v>20</v>
      </c>
      <c r="I2" s="8"/>
      <c r="J2" s="9"/>
      <c r="K2" s="13" t="s">
        <v>21</v>
      </c>
      <c r="L2" s="8"/>
      <c r="M2" s="9"/>
      <c r="N2" s="14" t="s">
        <v>22</v>
      </c>
    </row>
    <row r="3" ht="15.75" customHeight="1">
      <c r="B3" s="15"/>
      <c r="C3" s="15"/>
      <c r="D3" s="16" t="s">
        <v>23</v>
      </c>
      <c r="E3" s="16" t="s">
        <v>24</v>
      </c>
      <c r="F3" s="16" t="s">
        <v>25</v>
      </c>
      <c r="G3" s="16" t="s">
        <v>26</v>
      </c>
      <c r="H3" s="16" t="s">
        <v>27</v>
      </c>
      <c r="I3" s="17" t="s">
        <v>28</v>
      </c>
      <c r="J3" s="17" t="s">
        <v>29</v>
      </c>
      <c r="K3" s="16" t="s">
        <v>30</v>
      </c>
      <c r="L3" s="16" t="s">
        <v>31</v>
      </c>
      <c r="M3" s="16" t="s">
        <v>32</v>
      </c>
      <c r="N3" s="18"/>
    </row>
    <row r="4" ht="15.75" customHeight="1">
      <c r="B4" s="19">
        <v>1.0</v>
      </c>
      <c r="C4" s="20" t="s">
        <v>33</v>
      </c>
      <c r="D4" s="21">
        <v>1.0</v>
      </c>
      <c r="E4" s="21">
        <v>1.0</v>
      </c>
      <c r="F4" s="21">
        <v>2.0</v>
      </c>
      <c r="G4" s="21">
        <v>3.0</v>
      </c>
      <c r="H4" s="19">
        <f t="shared" ref="H4:H10" si="1">IF(J4="NE",AVERAGE(D4:G4),1)</f>
        <v>1</v>
      </c>
      <c r="I4" s="19">
        <f t="shared" ref="I4:I10" si="2">COUNTIF(D4:G4,1)</f>
        <v>2</v>
      </c>
      <c r="J4" s="19" t="str">
        <f t="shared" ref="J4:J10" si="3">IF(I4=0,"NE","DA")</f>
        <v>DA</v>
      </c>
      <c r="K4" s="19">
        <v>0.0</v>
      </c>
      <c r="L4" s="19">
        <v>0.0</v>
      </c>
      <c r="M4" s="19">
        <f t="shared" ref="M4:M10" si="4">SUM(K4:L4)</f>
        <v>0</v>
      </c>
      <c r="N4" s="22" t="str">
        <f t="shared" ref="N4:N10" si="5">IF(M4&lt;5,"PRIMEREN","IMA IZOSTANAKA")</f>
        <v>PRIMEREN</v>
      </c>
    </row>
    <row r="5" ht="15.75" customHeight="1">
      <c r="B5" s="19">
        <v>2.0</v>
      </c>
      <c r="C5" s="20" t="s">
        <v>34</v>
      </c>
      <c r="D5" s="21">
        <v>4.0</v>
      </c>
      <c r="E5" s="21">
        <v>1.0</v>
      </c>
      <c r="F5" s="21">
        <v>4.0</v>
      </c>
      <c r="G5" s="21">
        <v>2.0</v>
      </c>
      <c r="H5" s="19">
        <f t="shared" si="1"/>
        <v>1</v>
      </c>
      <c r="I5" s="19">
        <f t="shared" si="2"/>
        <v>1</v>
      </c>
      <c r="J5" s="19" t="str">
        <f t="shared" si="3"/>
        <v>DA</v>
      </c>
      <c r="K5" s="19">
        <v>5.0</v>
      </c>
      <c r="L5" s="19">
        <v>5.0</v>
      </c>
      <c r="M5" s="19">
        <f t="shared" si="4"/>
        <v>10</v>
      </c>
      <c r="N5" s="22" t="str">
        <f t="shared" si="5"/>
        <v>IMA IZOSTANAKA</v>
      </c>
    </row>
    <row r="6" ht="15.75" customHeight="1">
      <c r="B6" s="19">
        <v>3.0</v>
      </c>
      <c r="C6" s="20" t="s">
        <v>35</v>
      </c>
      <c r="D6" s="21">
        <v>3.0</v>
      </c>
      <c r="E6" s="21">
        <v>1.0</v>
      </c>
      <c r="F6" s="21">
        <v>1.0</v>
      </c>
      <c r="G6" s="21">
        <v>1.0</v>
      </c>
      <c r="H6" s="19">
        <f t="shared" si="1"/>
        <v>1</v>
      </c>
      <c r="I6" s="19">
        <f t="shared" si="2"/>
        <v>3</v>
      </c>
      <c r="J6" s="19" t="str">
        <f t="shared" si="3"/>
        <v>DA</v>
      </c>
      <c r="K6" s="19">
        <v>10.0</v>
      </c>
      <c r="L6" s="19">
        <v>29.0</v>
      </c>
      <c r="M6" s="19">
        <f t="shared" si="4"/>
        <v>39</v>
      </c>
      <c r="N6" s="22" t="str">
        <f t="shared" si="5"/>
        <v>IMA IZOSTANAKA</v>
      </c>
    </row>
    <row r="7" ht="15.75" customHeight="1">
      <c r="B7" s="19">
        <v>4.0</v>
      </c>
      <c r="C7" s="20" t="s">
        <v>36</v>
      </c>
      <c r="D7" s="21">
        <v>5.0</v>
      </c>
      <c r="E7" s="21">
        <v>5.0</v>
      </c>
      <c r="F7" s="21">
        <v>5.0</v>
      </c>
      <c r="G7" s="21">
        <v>5.0</v>
      </c>
      <c r="H7" s="19">
        <f t="shared" si="1"/>
        <v>5</v>
      </c>
      <c r="I7" s="19">
        <f t="shared" si="2"/>
        <v>0</v>
      </c>
      <c r="J7" s="19" t="str">
        <f t="shared" si="3"/>
        <v>NE</v>
      </c>
      <c r="K7" s="19">
        <v>0.0</v>
      </c>
      <c r="L7" s="19">
        <v>0.0</v>
      </c>
      <c r="M7" s="19">
        <f t="shared" si="4"/>
        <v>0</v>
      </c>
      <c r="N7" s="22" t="str">
        <f t="shared" si="5"/>
        <v>PRIMEREN</v>
      </c>
    </row>
    <row r="8" ht="15.75" customHeight="1">
      <c r="B8" s="19">
        <v>5.0</v>
      </c>
      <c r="C8" s="20" t="s">
        <v>37</v>
      </c>
      <c r="D8" s="21">
        <v>5.0</v>
      </c>
      <c r="E8" s="21">
        <v>3.0</v>
      </c>
      <c r="F8" s="21">
        <v>5.0</v>
      </c>
      <c r="G8" s="21">
        <v>4.0</v>
      </c>
      <c r="H8" s="19">
        <f t="shared" si="1"/>
        <v>4.25</v>
      </c>
      <c r="I8" s="19">
        <f t="shared" si="2"/>
        <v>0</v>
      </c>
      <c r="J8" s="19" t="str">
        <f t="shared" si="3"/>
        <v>NE</v>
      </c>
      <c r="K8" s="19">
        <v>5.0</v>
      </c>
      <c r="L8" s="19">
        <v>0.0</v>
      </c>
      <c r="M8" s="19">
        <f t="shared" si="4"/>
        <v>5</v>
      </c>
      <c r="N8" s="22" t="str">
        <f t="shared" si="5"/>
        <v>IMA IZOSTANAKA</v>
      </c>
    </row>
    <row r="9" ht="15.75" customHeight="1">
      <c r="B9" s="19">
        <v>6.0</v>
      </c>
      <c r="C9" s="20" t="s">
        <v>38</v>
      </c>
      <c r="D9" s="21">
        <v>3.0</v>
      </c>
      <c r="E9" s="21">
        <v>2.0</v>
      </c>
      <c r="F9" s="21">
        <v>2.0</v>
      </c>
      <c r="G9" s="21">
        <v>2.0</v>
      </c>
      <c r="H9" s="19">
        <f t="shared" si="1"/>
        <v>2.25</v>
      </c>
      <c r="I9" s="19">
        <f t="shared" si="2"/>
        <v>0</v>
      </c>
      <c r="J9" s="19" t="str">
        <f t="shared" si="3"/>
        <v>NE</v>
      </c>
      <c r="K9" s="19">
        <v>52.0</v>
      </c>
      <c r="L9" s="19">
        <v>22.0</v>
      </c>
      <c r="M9" s="19">
        <f t="shared" si="4"/>
        <v>74</v>
      </c>
      <c r="N9" s="22" t="str">
        <f t="shared" si="5"/>
        <v>IMA IZOSTANAKA</v>
      </c>
    </row>
    <row r="10" ht="15.75" customHeight="1">
      <c r="B10" s="19">
        <v>7.0</v>
      </c>
      <c r="C10" s="20" t="s">
        <v>39</v>
      </c>
      <c r="D10" s="21">
        <v>3.0</v>
      </c>
      <c r="E10" s="21">
        <v>1.0</v>
      </c>
      <c r="F10" s="21">
        <v>2.0</v>
      </c>
      <c r="G10" s="21">
        <v>4.0</v>
      </c>
      <c r="H10" s="19">
        <f t="shared" si="1"/>
        <v>1</v>
      </c>
      <c r="I10" s="19">
        <f t="shared" si="2"/>
        <v>1</v>
      </c>
      <c r="J10" s="19" t="str">
        <f t="shared" si="3"/>
        <v>DA</v>
      </c>
      <c r="K10" s="19">
        <v>80.0</v>
      </c>
      <c r="L10" s="19">
        <v>0.0</v>
      </c>
      <c r="M10" s="19">
        <f t="shared" si="4"/>
        <v>80</v>
      </c>
      <c r="N10" s="22" t="str">
        <f t="shared" si="5"/>
        <v>IMA IZOSTANAKA</v>
      </c>
    </row>
    <row r="11" ht="15.75" customHeight="1"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</row>
    <row r="12" ht="15.75" customHeight="1">
      <c r="B12" s="24" t="s">
        <v>40</v>
      </c>
      <c r="D12" s="33">
        <f>COUNTIF(D4:F10,5)</f>
        <v>5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</row>
    <row r="13" ht="15.75" customHeight="1">
      <c r="B13" s="24" t="s">
        <v>41</v>
      </c>
      <c r="E13" s="34">
        <f>SUMIF(J4:J10,"DA",M4:M10)</f>
        <v>129</v>
      </c>
      <c r="F13" s="23"/>
      <c r="G13" s="23"/>
      <c r="H13" s="23"/>
      <c r="I13" s="23"/>
      <c r="J13" s="23"/>
      <c r="K13" s="23"/>
      <c r="L13" s="23"/>
      <c r="M13" s="23"/>
      <c r="N13" s="23"/>
    </row>
    <row r="14" ht="15.75" customHeight="1"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</row>
    <row r="15" ht="15.75" customHeight="1">
      <c r="M15" s="23"/>
      <c r="N15" s="23"/>
    </row>
    <row r="16" ht="15.75" customHeight="1">
      <c r="B16" s="26" t="s">
        <v>42</v>
      </c>
      <c r="C16" s="27"/>
      <c r="D16" s="27"/>
      <c r="E16" s="27"/>
      <c r="F16" s="27"/>
      <c r="G16" s="27"/>
      <c r="H16" s="27"/>
      <c r="I16" s="27"/>
      <c r="J16" s="27"/>
      <c r="K16" s="27"/>
      <c r="L16" s="28"/>
      <c r="M16" s="23"/>
      <c r="N16" s="23"/>
    </row>
    <row r="17" ht="15.75" customHeight="1">
      <c r="B17" s="29" t="s">
        <v>43</v>
      </c>
      <c r="C17" s="27"/>
      <c r="D17" s="27"/>
      <c r="E17" s="27"/>
      <c r="F17" s="27"/>
      <c r="G17" s="27"/>
      <c r="H17" s="27"/>
      <c r="I17" s="27"/>
      <c r="J17" s="27"/>
      <c r="K17" s="27"/>
      <c r="L17" s="28"/>
    </row>
    <row r="18" ht="15.75" customHeight="1">
      <c r="B18" s="30" t="s">
        <v>46</v>
      </c>
      <c r="C18" s="27"/>
      <c r="D18" s="27"/>
      <c r="E18" s="27"/>
      <c r="F18" s="27"/>
      <c r="G18" s="27"/>
      <c r="H18" s="27"/>
      <c r="I18" s="27"/>
      <c r="J18" s="27"/>
      <c r="K18" s="27"/>
      <c r="L18" s="28"/>
    </row>
    <row r="19" ht="15.75" customHeight="1">
      <c r="B19" s="31" t="s">
        <v>45</v>
      </c>
      <c r="C19" s="31"/>
      <c r="D19" s="31"/>
      <c r="E19" s="31"/>
      <c r="F19" s="31"/>
      <c r="G19" s="31"/>
      <c r="H19" s="31"/>
      <c r="I19" s="31"/>
      <c r="J19" s="31"/>
      <c r="K19" s="31"/>
      <c r="L19" s="32"/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">
    <mergeCell ref="B17:L17"/>
    <mergeCell ref="B18:L18"/>
    <mergeCell ref="D2:G2"/>
    <mergeCell ref="H2:J2"/>
    <mergeCell ref="K2:M2"/>
    <mergeCell ref="N2:N3"/>
    <mergeCell ref="B12:C12"/>
    <mergeCell ref="B13:D13"/>
    <mergeCell ref="B16:L16"/>
  </mergeCells>
  <conditionalFormatting sqref="I4:I10">
    <cfRule type="cellIs" dxfId="0" priority="1" operator="greaterThan">
      <formula>2</formula>
    </cfRule>
  </conditionalFormatting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4.38"/>
    <col customWidth="1" min="6" max="6" width="20.0"/>
    <col customWidth="1" min="7" max="26" width="14.38"/>
  </cols>
  <sheetData>
    <row r="1" ht="15.75" customHeight="1"/>
    <row r="2" ht="15.75" customHeight="1">
      <c r="B2" s="35" t="s">
        <v>47</v>
      </c>
      <c r="C2" s="35" t="s">
        <v>48</v>
      </c>
      <c r="D2" s="35" t="s">
        <v>49</v>
      </c>
      <c r="E2" s="35" t="s">
        <v>50</v>
      </c>
      <c r="F2" s="35" t="s">
        <v>51</v>
      </c>
      <c r="G2" s="35" t="s">
        <v>52</v>
      </c>
    </row>
    <row r="3" ht="15.75" customHeight="1">
      <c r="B3" s="36" t="s">
        <v>53</v>
      </c>
      <c r="C3" s="5">
        <v>1240.0</v>
      </c>
      <c r="D3" s="5">
        <v>2680.0</v>
      </c>
      <c r="E3" s="5">
        <v>101.0</v>
      </c>
      <c r="F3" s="5">
        <v>790.91</v>
      </c>
      <c r="G3" s="5"/>
    </row>
    <row r="4" ht="15.75" customHeight="1">
      <c r="B4" s="36" t="s">
        <v>54</v>
      </c>
      <c r="C4" s="5">
        <v>1860.9</v>
      </c>
      <c r="D4" s="5">
        <v>2150.0</v>
      </c>
      <c r="E4" s="5">
        <v>163.84</v>
      </c>
      <c r="F4" s="5">
        <v>525.0</v>
      </c>
      <c r="G4" s="5"/>
    </row>
    <row r="5" ht="15.75" customHeight="1">
      <c r="B5" s="36" t="s">
        <v>55</v>
      </c>
      <c r="C5" s="5">
        <v>2130.4</v>
      </c>
      <c r="D5" s="5">
        <v>3470.0</v>
      </c>
      <c r="E5" s="5">
        <v>678.21</v>
      </c>
      <c r="F5" s="5">
        <v>849.91</v>
      </c>
      <c r="G5" s="5"/>
    </row>
    <row r="6" ht="15.75" customHeight="1">
      <c r="B6" s="36" t="s">
        <v>56</v>
      </c>
      <c r="C6" s="5">
        <v>1090.0</v>
      </c>
      <c r="D6" s="5">
        <v>1690.0</v>
      </c>
      <c r="E6" s="5">
        <v>247.0</v>
      </c>
      <c r="F6" s="5">
        <v>689.0</v>
      </c>
      <c r="G6" s="5"/>
    </row>
    <row r="7" ht="15.75" customHeight="1">
      <c r="B7" s="36" t="s">
        <v>57</v>
      </c>
      <c r="C7" s="5">
        <v>1670.75</v>
      </c>
      <c r="D7" s="5">
        <v>2610.62</v>
      </c>
      <c r="E7" s="5">
        <v>496.0</v>
      </c>
      <c r="F7" s="5">
        <v>625.0</v>
      </c>
      <c r="G7" s="5"/>
    </row>
    <row r="8" ht="15.75" customHeight="1">
      <c r="B8" s="36" t="s">
        <v>58</v>
      </c>
      <c r="C8" s="5">
        <v>3120.0</v>
      </c>
      <c r="D8" s="5">
        <v>3790.0</v>
      </c>
      <c r="E8" s="5">
        <v>354.0</v>
      </c>
      <c r="F8" s="5">
        <v>594.0</v>
      </c>
      <c r="G8" s="5"/>
    </row>
    <row r="9" ht="15.75" customHeight="1">
      <c r="B9" s="36" t="s">
        <v>59</v>
      </c>
      <c r="C9" s="5">
        <v>2370.0</v>
      </c>
      <c r="D9" s="5">
        <v>2970.0</v>
      </c>
      <c r="E9" s="5">
        <v>453.2</v>
      </c>
      <c r="F9" s="5">
        <v>885.0</v>
      </c>
      <c r="G9" s="5"/>
    </row>
    <row r="10" ht="15.75" customHeight="1">
      <c r="B10" s="36" t="s">
        <v>60</v>
      </c>
      <c r="C10" s="5">
        <v>840.63</v>
      </c>
      <c r="D10" s="5">
        <v>1870.0</v>
      </c>
      <c r="E10" s="5">
        <v>118.0</v>
      </c>
      <c r="F10" s="5">
        <v>985.0</v>
      </c>
      <c r="G10" s="5"/>
    </row>
    <row r="11" ht="15.75" customHeight="1">
      <c r="B11" s="36" t="s">
        <v>61</v>
      </c>
      <c r="C11" s="5">
        <v>1850.0</v>
      </c>
      <c r="D11" s="5">
        <v>1590.0</v>
      </c>
      <c r="E11" s="5">
        <v>204.0</v>
      </c>
      <c r="F11" s="5">
        <v>1156.0</v>
      </c>
      <c r="G11" s="5"/>
    </row>
    <row r="12" ht="15.75" customHeight="1">
      <c r="B12" s="36" t="s">
        <v>62</v>
      </c>
      <c r="C12" s="5">
        <v>1350.0</v>
      </c>
      <c r="D12" s="5">
        <v>1950.0</v>
      </c>
      <c r="E12" s="5">
        <v>462.0</v>
      </c>
      <c r="F12" s="5">
        <v>805.0</v>
      </c>
      <c r="G12" s="5"/>
    </row>
    <row r="13" ht="15.75" customHeight="1">
      <c r="B13" s="36" t="s">
        <v>63</v>
      </c>
      <c r="C13" s="5">
        <v>1760.0</v>
      </c>
      <c r="D13" s="5">
        <v>2060.0</v>
      </c>
      <c r="E13" s="5">
        <v>284.0</v>
      </c>
      <c r="F13" s="5">
        <v>884.0</v>
      </c>
      <c r="G13" s="5"/>
    </row>
    <row r="14" ht="15.75" customHeight="1">
      <c r="B14" s="36" t="s">
        <v>64</v>
      </c>
      <c r="C14" s="5">
        <v>2070.0</v>
      </c>
      <c r="D14" s="5">
        <v>2450.0</v>
      </c>
      <c r="E14" s="5">
        <v>257.0</v>
      </c>
      <c r="F14" s="5">
        <v>925.0</v>
      </c>
      <c r="G14" s="5"/>
    </row>
    <row r="15" ht="15.75" customHeight="1">
      <c r="B15" s="36" t="s">
        <v>52</v>
      </c>
      <c r="C15" s="5"/>
      <c r="D15" s="5"/>
      <c r="E15" s="5"/>
      <c r="F15" s="5"/>
      <c r="G15" s="37"/>
    </row>
    <row r="16" ht="15.75" customHeight="1">
      <c r="B16" s="36" t="s">
        <v>65</v>
      </c>
      <c r="C16" s="5"/>
      <c r="D16" s="5"/>
      <c r="E16" s="5"/>
      <c r="F16" s="5"/>
      <c r="G16" s="37"/>
    </row>
    <row r="17" ht="15.75" customHeight="1">
      <c r="B17" s="23"/>
      <c r="C17" s="23"/>
      <c r="D17" s="23"/>
      <c r="E17" s="23"/>
      <c r="F17" s="23"/>
      <c r="G17" s="23"/>
    </row>
    <row r="18" ht="15.75" customHeight="1">
      <c r="B18" s="38" t="s">
        <v>66</v>
      </c>
      <c r="C18" s="8"/>
      <c r="D18" s="8"/>
      <c r="E18" s="8"/>
      <c r="F18" s="8"/>
      <c r="G18" s="9"/>
    </row>
    <row r="19" ht="15.75" customHeight="1">
      <c r="B19" s="39" t="s">
        <v>67</v>
      </c>
      <c r="C19" s="8"/>
      <c r="D19" s="8"/>
      <c r="E19" s="8"/>
      <c r="F19" s="9"/>
      <c r="G19" s="40"/>
    </row>
    <row r="20" ht="15.75" customHeight="1">
      <c r="B20" s="39" t="s">
        <v>68</v>
      </c>
      <c r="C20" s="8"/>
      <c r="D20" s="8"/>
      <c r="E20" s="8"/>
      <c r="F20" s="9"/>
      <c r="G20" s="40"/>
    </row>
    <row r="21" ht="15.75" customHeight="1">
      <c r="B21" s="39" t="s">
        <v>69</v>
      </c>
      <c r="C21" s="8"/>
      <c r="D21" s="8"/>
      <c r="E21" s="8"/>
      <c r="F21" s="9"/>
      <c r="G21" s="40"/>
    </row>
    <row r="22" ht="15.75" customHeight="1"/>
    <row r="23" ht="15.75" customHeight="1">
      <c r="B23" s="41" t="s">
        <v>70</v>
      </c>
      <c r="C23" s="8"/>
      <c r="D23" s="9"/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B18:G18"/>
    <mergeCell ref="B19:F19"/>
    <mergeCell ref="B20:F20"/>
    <mergeCell ref="B21:F21"/>
    <mergeCell ref="B23:D23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4.38"/>
    <col customWidth="1" min="6" max="6" width="20.0"/>
    <col customWidth="1" min="7" max="26" width="14.38"/>
  </cols>
  <sheetData>
    <row r="1" ht="15.75" customHeight="1"/>
    <row r="2" ht="15.75" customHeight="1">
      <c r="B2" s="35" t="s">
        <v>47</v>
      </c>
      <c r="C2" s="35" t="s">
        <v>48</v>
      </c>
      <c r="D2" s="35" t="s">
        <v>49</v>
      </c>
      <c r="E2" s="35" t="s">
        <v>50</v>
      </c>
      <c r="F2" s="35" t="s">
        <v>51</v>
      </c>
      <c r="G2" s="35" t="s">
        <v>52</v>
      </c>
    </row>
    <row r="3" ht="15.75" customHeight="1">
      <c r="B3" s="36" t="s">
        <v>53</v>
      </c>
      <c r="C3" s="5">
        <v>1240.0</v>
      </c>
      <c r="D3" s="5">
        <v>2680.0</v>
      </c>
      <c r="E3" s="5">
        <v>101.0</v>
      </c>
      <c r="F3" s="5">
        <v>790.91</v>
      </c>
      <c r="G3" s="5">
        <f t="shared" ref="G3:G14" si="1">SUM(C3:F3)</f>
        <v>4811.91</v>
      </c>
    </row>
    <row r="4" ht="15.75" customHeight="1">
      <c r="B4" s="36" t="s">
        <v>54</v>
      </c>
      <c r="C4" s="5">
        <v>1860.9</v>
      </c>
      <c r="D4" s="5">
        <v>2150.0</v>
      </c>
      <c r="E4" s="5">
        <v>163.84</v>
      </c>
      <c r="F4" s="5">
        <v>525.0</v>
      </c>
      <c r="G4" s="5">
        <f t="shared" si="1"/>
        <v>4699.74</v>
      </c>
    </row>
    <row r="5" ht="15.75" customHeight="1">
      <c r="B5" s="36" t="s">
        <v>55</v>
      </c>
      <c r="C5" s="5">
        <v>2130.4</v>
      </c>
      <c r="D5" s="5">
        <v>3470.0</v>
      </c>
      <c r="E5" s="5">
        <v>678.21</v>
      </c>
      <c r="F5" s="5">
        <v>849.91</v>
      </c>
      <c r="G5" s="5">
        <f t="shared" si="1"/>
        <v>7128.52</v>
      </c>
    </row>
    <row r="6" ht="15.75" customHeight="1">
      <c r="B6" s="36" t="s">
        <v>56</v>
      </c>
      <c r="C6" s="5">
        <v>1090.0</v>
      </c>
      <c r="D6" s="5">
        <v>1690.0</v>
      </c>
      <c r="E6" s="5">
        <v>247.0</v>
      </c>
      <c r="F6" s="5">
        <v>689.0</v>
      </c>
      <c r="G6" s="5">
        <f t="shared" si="1"/>
        <v>3716</v>
      </c>
    </row>
    <row r="7" ht="15.75" customHeight="1">
      <c r="B7" s="36" t="s">
        <v>57</v>
      </c>
      <c r="C7" s="5">
        <v>1670.75</v>
      </c>
      <c r="D7" s="5">
        <v>2610.62</v>
      </c>
      <c r="E7" s="5">
        <v>496.0</v>
      </c>
      <c r="F7" s="5">
        <v>625.0</v>
      </c>
      <c r="G7" s="5">
        <f t="shared" si="1"/>
        <v>5402.37</v>
      </c>
    </row>
    <row r="8" ht="15.75" customHeight="1">
      <c r="B8" s="36" t="s">
        <v>58</v>
      </c>
      <c r="C8" s="5">
        <v>3120.0</v>
      </c>
      <c r="D8" s="5">
        <v>3790.0</v>
      </c>
      <c r="E8" s="5">
        <v>354.0</v>
      </c>
      <c r="F8" s="5">
        <v>594.0</v>
      </c>
      <c r="G8" s="5">
        <f t="shared" si="1"/>
        <v>7858</v>
      </c>
    </row>
    <row r="9" ht="15.75" customHeight="1">
      <c r="B9" s="36" t="s">
        <v>59</v>
      </c>
      <c r="C9" s="5">
        <v>2370.0</v>
      </c>
      <c r="D9" s="5">
        <v>2970.0</v>
      </c>
      <c r="E9" s="5">
        <v>453.2</v>
      </c>
      <c r="F9" s="5">
        <v>885.0</v>
      </c>
      <c r="G9" s="5">
        <f t="shared" si="1"/>
        <v>6678.2</v>
      </c>
    </row>
    <row r="10" ht="15.75" customHeight="1">
      <c r="B10" s="36" t="s">
        <v>60</v>
      </c>
      <c r="C10" s="5">
        <v>840.63</v>
      </c>
      <c r="D10" s="5">
        <v>1870.0</v>
      </c>
      <c r="E10" s="5">
        <v>118.0</v>
      </c>
      <c r="F10" s="5">
        <v>985.0</v>
      </c>
      <c r="G10" s="5">
        <f t="shared" si="1"/>
        <v>3813.63</v>
      </c>
    </row>
    <row r="11" ht="15.75" customHeight="1">
      <c r="B11" s="36" t="s">
        <v>61</v>
      </c>
      <c r="C11" s="5">
        <v>1850.0</v>
      </c>
      <c r="D11" s="5">
        <v>1590.0</v>
      </c>
      <c r="E11" s="5">
        <v>204.0</v>
      </c>
      <c r="F11" s="5">
        <v>1156.0</v>
      </c>
      <c r="G11" s="5">
        <f t="shared" si="1"/>
        <v>4800</v>
      </c>
    </row>
    <row r="12" ht="15.75" customHeight="1">
      <c r="B12" s="36" t="s">
        <v>62</v>
      </c>
      <c r="C12" s="5">
        <v>1350.0</v>
      </c>
      <c r="D12" s="5">
        <v>1950.0</v>
      </c>
      <c r="E12" s="5">
        <v>462.0</v>
      </c>
      <c r="F12" s="5">
        <v>805.0</v>
      </c>
      <c r="G12" s="5">
        <f t="shared" si="1"/>
        <v>4567</v>
      </c>
    </row>
    <row r="13" ht="15.75" customHeight="1">
      <c r="B13" s="36" t="s">
        <v>63</v>
      </c>
      <c r="C13" s="5">
        <v>1760.0</v>
      </c>
      <c r="D13" s="5">
        <v>2060.0</v>
      </c>
      <c r="E13" s="5">
        <v>284.0</v>
      </c>
      <c r="F13" s="5">
        <v>884.0</v>
      </c>
      <c r="G13" s="5">
        <f t="shared" si="1"/>
        <v>4988</v>
      </c>
    </row>
    <row r="14" ht="15.75" customHeight="1">
      <c r="B14" s="36" t="s">
        <v>64</v>
      </c>
      <c r="C14" s="5">
        <v>2070.0</v>
      </c>
      <c r="D14" s="5">
        <v>2450.0</v>
      </c>
      <c r="E14" s="5">
        <v>257.0</v>
      </c>
      <c r="F14" s="5">
        <v>925.0</v>
      </c>
      <c r="G14" s="5">
        <f t="shared" si="1"/>
        <v>5702</v>
      </c>
    </row>
    <row r="15" ht="15.75" customHeight="1">
      <c r="B15" s="36" t="s">
        <v>52</v>
      </c>
      <c r="C15" s="5">
        <f t="shared" ref="C15:F15" si="2">SUM(C3:C14)</f>
        <v>21352.68</v>
      </c>
      <c r="D15" s="5">
        <f t="shared" si="2"/>
        <v>29280.62</v>
      </c>
      <c r="E15" s="5">
        <f t="shared" si="2"/>
        <v>3818.25</v>
      </c>
      <c r="F15" s="5">
        <f t="shared" si="2"/>
        <v>9713.82</v>
      </c>
      <c r="G15" s="37"/>
    </row>
    <row r="16" ht="15.75" customHeight="1">
      <c r="B16" s="36" t="s">
        <v>65</v>
      </c>
      <c r="C16" s="5">
        <f t="shared" ref="C16:F16" si="3">AVERAGE(C3:C14)</f>
        <v>1779.39</v>
      </c>
      <c r="D16" s="42">
        <f t="shared" si="3"/>
        <v>2440.051667</v>
      </c>
      <c r="E16" s="42">
        <f t="shared" si="3"/>
        <v>318.1875</v>
      </c>
      <c r="F16" s="42">
        <f t="shared" si="3"/>
        <v>809.485</v>
      </c>
      <c r="G16" s="37"/>
      <c r="I16" s="41" t="s">
        <v>70</v>
      </c>
      <c r="J16" s="8"/>
      <c r="K16" s="9"/>
    </row>
    <row r="17" ht="15.75" customHeight="1">
      <c r="B17" s="23"/>
      <c r="C17" s="23"/>
      <c r="D17" s="23"/>
      <c r="E17" s="23"/>
      <c r="F17" s="23"/>
      <c r="G17" s="23"/>
    </row>
    <row r="18" ht="15.75" customHeight="1">
      <c r="B18" s="38" t="s">
        <v>66</v>
      </c>
      <c r="C18" s="8"/>
      <c r="D18" s="8"/>
      <c r="E18" s="8"/>
      <c r="F18" s="8"/>
      <c r="G18" s="9"/>
    </row>
    <row r="19" ht="15.75" customHeight="1">
      <c r="B19" s="39" t="s">
        <v>67</v>
      </c>
      <c r="C19" s="8"/>
      <c r="D19" s="8"/>
      <c r="E19" s="8"/>
      <c r="F19" s="9"/>
      <c r="G19" s="43">
        <f>MIN(E3:E14)</f>
        <v>101</v>
      </c>
    </row>
    <row r="20" ht="15.75" customHeight="1">
      <c r="B20" s="39" t="s">
        <v>68</v>
      </c>
      <c r="C20" s="8"/>
      <c r="D20" s="8"/>
      <c r="E20" s="8"/>
      <c r="F20" s="9"/>
      <c r="G20" s="43">
        <f>MAX(D3:D14)</f>
        <v>3790</v>
      </c>
    </row>
    <row r="21" ht="15.75" customHeight="1">
      <c r="B21" s="39" t="s">
        <v>69</v>
      </c>
      <c r="C21" s="8"/>
      <c r="D21" s="8"/>
      <c r="E21" s="8"/>
      <c r="F21" s="9"/>
      <c r="G21" s="43">
        <f>AVERAGE(C10:F10)</f>
        <v>953.4075</v>
      </c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I16:K16"/>
    <mergeCell ref="B18:G18"/>
    <mergeCell ref="B19:F19"/>
    <mergeCell ref="B20:F20"/>
    <mergeCell ref="B21:F21"/>
  </mergeCells>
  <dataValidations>
    <dataValidation type="list" allowBlank="1" showInputMessage="1" showErrorMessage="1" prompt="naslov - poruka" sqref="B3:B14">
      <formula1>"Januar,Februar,Mart,April,Maj,Jun,Jul,Avgust,Septembar,Oktombar,Novembar,Decembar"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14.38"/>
  </cols>
  <sheetData>
    <row r="1" ht="15.75" customHeight="1"/>
    <row r="2" ht="15.75" customHeight="1">
      <c r="B2" s="44" t="s">
        <v>71</v>
      </c>
      <c r="C2" s="8"/>
      <c r="D2" s="8"/>
      <c r="E2" s="9"/>
    </row>
    <row r="3" ht="15.75" customHeight="1">
      <c r="B3" s="45"/>
      <c r="C3" s="45" t="s">
        <v>72</v>
      </c>
      <c r="D3" s="45" t="s">
        <v>73</v>
      </c>
      <c r="E3" s="45" t="s">
        <v>74</v>
      </c>
    </row>
    <row r="4" ht="15.75" customHeight="1">
      <c r="B4" s="45">
        <v>2013.0</v>
      </c>
      <c r="C4" s="46">
        <v>268.0</v>
      </c>
      <c r="D4" s="46">
        <v>300.0</v>
      </c>
      <c r="E4" s="46">
        <v>125.0</v>
      </c>
    </row>
    <row r="5" ht="15.75" customHeight="1">
      <c r="B5" s="45">
        <v>2014.0</v>
      </c>
      <c r="C5" s="46">
        <v>340.0</v>
      </c>
      <c r="D5" s="46">
        <v>290.0</v>
      </c>
      <c r="E5" s="46">
        <v>75.0</v>
      </c>
    </row>
    <row r="6" ht="15.75" customHeight="1">
      <c r="B6" s="45">
        <v>2016.0</v>
      </c>
      <c r="C6" s="46">
        <v>349.0</v>
      </c>
      <c r="D6" s="46">
        <v>400.0</v>
      </c>
      <c r="E6" s="46">
        <v>200.0</v>
      </c>
    </row>
    <row r="7" ht="15.75" customHeight="1">
      <c r="B7" s="45">
        <v>2017.0</v>
      </c>
      <c r="C7" s="46">
        <v>425.0</v>
      </c>
      <c r="D7" s="46">
        <v>450.0</v>
      </c>
      <c r="E7" s="46">
        <v>250.0</v>
      </c>
    </row>
    <row r="8" ht="15.75" customHeight="1">
      <c r="B8" s="23"/>
      <c r="C8" s="23"/>
      <c r="D8" s="23"/>
      <c r="E8" s="23"/>
    </row>
    <row r="9" ht="15.75" customHeight="1">
      <c r="B9" s="23"/>
      <c r="C9" s="23"/>
      <c r="D9" s="23"/>
      <c r="E9" s="23"/>
    </row>
    <row r="10" ht="15.75" customHeight="1">
      <c r="B10" s="44" t="s">
        <v>75</v>
      </c>
      <c r="C10" s="8"/>
      <c r="D10" s="8"/>
      <c r="E10" s="9"/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B2:E2"/>
    <mergeCell ref="B10:E10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14.38"/>
  </cols>
  <sheetData>
    <row r="1" ht="15.75" customHeight="1"/>
    <row r="2" ht="15.75" customHeight="1">
      <c r="B2" s="44" t="s">
        <v>71</v>
      </c>
      <c r="C2" s="8"/>
      <c r="D2" s="8"/>
      <c r="E2" s="9"/>
    </row>
    <row r="3" ht="15.75" customHeight="1">
      <c r="B3" s="45"/>
      <c r="C3" s="45" t="s">
        <v>72</v>
      </c>
      <c r="D3" s="45" t="s">
        <v>73</v>
      </c>
      <c r="E3" s="45" t="s">
        <v>74</v>
      </c>
    </row>
    <row r="4" ht="15.75" customHeight="1">
      <c r="B4" s="45">
        <v>2013.0</v>
      </c>
      <c r="C4" s="46">
        <v>268.0</v>
      </c>
      <c r="D4" s="46">
        <v>300.0</v>
      </c>
      <c r="E4" s="46">
        <v>125.0</v>
      </c>
    </row>
    <row r="5" ht="15.75" customHeight="1">
      <c r="B5" s="45">
        <v>2014.0</v>
      </c>
      <c r="C5" s="46">
        <v>340.0</v>
      </c>
      <c r="D5" s="46">
        <v>290.0</v>
      </c>
      <c r="E5" s="46">
        <v>75.0</v>
      </c>
    </row>
    <row r="6" ht="15.75" customHeight="1">
      <c r="B6" s="45">
        <v>2016.0</v>
      </c>
      <c r="C6" s="46">
        <v>349.0</v>
      </c>
      <c r="D6" s="46">
        <v>400.0</v>
      </c>
      <c r="E6" s="46">
        <v>200.0</v>
      </c>
    </row>
    <row r="7" ht="15.75" customHeight="1">
      <c r="B7" s="45">
        <v>2017.0</v>
      </c>
      <c r="C7" s="46">
        <v>425.0</v>
      </c>
      <c r="D7" s="46">
        <v>450.0</v>
      </c>
      <c r="E7" s="46">
        <v>250.0</v>
      </c>
    </row>
    <row r="8" ht="15.75" customHeight="1">
      <c r="B8" s="23"/>
      <c r="C8" s="23"/>
      <c r="D8" s="23"/>
      <c r="E8" s="23"/>
    </row>
    <row r="9" ht="15.75" customHeight="1">
      <c r="B9" s="23"/>
      <c r="C9" s="23"/>
      <c r="D9" s="23"/>
      <c r="E9" s="23"/>
    </row>
    <row r="10" ht="23.25" customHeight="1">
      <c r="B10" s="44" t="s">
        <v>75</v>
      </c>
      <c r="C10" s="8"/>
      <c r="D10" s="8"/>
      <c r="E10" s="9"/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B2:E2"/>
    <mergeCell ref="B10:E10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3" width="14.38"/>
    <col customWidth="1" min="4" max="5" width="14.88"/>
    <col customWidth="1" min="6" max="26" width="14.38"/>
  </cols>
  <sheetData>
    <row r="1" ht="15.75" customHeight="1"/>
    <row r="2" ht="15.75" customHeight="1"/>
    <row r="3" ht="28.5" customHeight="1">
      <c r="C3" s="47" t="s">
        <v>76</v>
      </c>
      <c r="D3" s="16"/>
      <c r="E3" s="48"/>
    </row>
    <row r="4" ht="15.75" customHeight="1">
      <c r="C4" s="49"/>
      <c r="D4" s="49"/>
      <c r="E4" s="50"/>
    </row>
    <row r="5" ht="33.0" customHeight="1">
      <c r="C5" s="47" t="s">
        <v>77</v>
      </c>
      <c r="D5" s="47" t="s">
        <v>78</v>
      </c>
      <c r="E5" s="51" t="s">
        <v>79</v>
      </c>
    </row>
    <row r="6" ht="15.75" customHeight="1">
      <c r="C6" s="19" t="s">
        <v>80</v>
      </c>
      <c r="D6" s="19">
        <v>7.0</v>
      </c>
      <c r="E6" s="52"/>
    </row>
    <row r="7" ht="15.75" customHeight="1">
      <c r="C7" s="19" t="s">
        <v>81</v>
      </c>
      <c r="D7" s="19">
        <v>17.0</v>
      </c>
      <c r="E7" s="52"/>
    </row>
    <row r="8" ht="15.75" customHeight="1">
      <c r="C8" s="19" t="s">
        <v>82</v>
      </c>
      <c r="D8" s="19">
        <v>3.0</v>
      </c>
      <c r="E8" s="52"/>
    </row>
    <row r="9" ht="15.75" customHeight="1">
      <c r="C9" s="19" t="s">
        <v>83</v>
      </c>
      <c r="D9" s="19">
        <v>2.0</v>
      </c>
      <c r="E9" s="52"/>
    </row>
    <row r="10" ht="15.75" customHeight="1">
      <c r="C10" s="19" t="s">
        <v>84</v>
      </c>
      <c r="D10" s="19">
        <v>9.0</v>
      </c>
      <c r="E10" s="52"/>
    </row>
    <row r="11" ht="15.75" customHeight="1">
      <c r="C11" s="19" t="s">
        <v>85</v>
      </c>
      <c r="D11" s="19">
        <v>2.0</v>
      </c>
      <c r="E11" s="52"/>
    </row>
    <row r="12" ht="15.75" customHeight="1">
      <c r="C12" s="23"/>
      <c r="D12" s="23"/>
      <c r="E12" s="23"/>
    </row>
    <row r="13" ht="15.75" customHeight="1">
      <c r="C13" s="23"/>
      <c r="D13" s="23"/>
      <c r="E13" s="23"/>
    </row>
    <row r="14" ht="49.5" customHeight="1">
      <c r="C14" s="53" t="s">
        <v>86</v>
      </c>
      <c r="D14" s="8"/>
      <c r="E14" s="9"/>
    </row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C14:E14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